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C037AA6-9E44-4CE9-A471-D65DAF8E86B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s1" sheetId="6" r:id="rId1"/>
    <sheet name="Res2" sheetId="5" r:id="rId2"/>
    <sheet name="Res3" sheetId="2" r:id="rId3"/>
    <sheet name="Res4" sheetId="1" r:id="rId4"/>
    <sheet name="Res5" sheetId="4" r:id="rId5"/>
    <sheet name="Res6" sheetId="8" r:id="rId6"/>
    <sheet name="Summaries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3" i="3"/>
  <c r="C22" i="3"/>
  <c r="C21" i="3"/>
  <c r="C20" i="3"/>
  <c r="C19" i="3"/>
  <c r="D24" i="3"/>
  <c r="E23" i="8"/>
  <c r="E24" i="3" s="1"/>
  <c r="E15" i="1"/>
  <c r="O6" i="1" s="1"/>
  <c r="H9" i="3" s="1"/>
  <c r="C6" i="3"/>
  <c r="O4" i="8"/>
  <c r="H24" i="3" s="1"/>
  <c r="H18" i="8"/>
  <c r="I18" i="8" s="1"/>
  <c r="J18" i="8" s="1"/>
  <c r="K18" i="8" s="1"/>
  <c r="D23" i="8"/>
  <c r="N4" i="8" s="1"/>
  <c r="G18" i="8"/>
  <c r="H17" i="8"/>
  <c r="I17" i="8" s="1"/>
  <c r="J17" i="8" s="1"/>
  <c r="K17" i="8" s="1"/>
  <c r="G17" i="8"/>
  <c r="H16" i="8"/>
  <c r="I16" i="8" s="1"/>
  <c r="G16" i="8"/>
  <c r="H15" i="8"/>
  <c r="I15" i="8" s="1"/>
  <c r="G15" i="8"/>
  <c r="H14" i="8"/>
  <c r="I14" i="8" s="1"/>
  <c r="G14" i="8"/>
  <c r="H13" i="8"/>
  <c r="I13" i="8" s="1"/>
  <c r="J13" i="8" s="1"/>
  <c r="K13" i="8" s="1"/>
  <c r="G13" i="8"/>
  <c r="I12" i="8"/>
  <c r="H12" i="8"/>
  <c r="G12" i="8"/>
  <c r="H11" i="8"/>
  <c r="I11" i="8" s="1"/>
  <c r="G11" i="8"/>
  <c r="H10" i="8"/>
  <c r="I10" i="8" s="1"/>
  <c r="G10" i="8"/>
  <c r="H9" i="8"/>
  <c r="I9" i="8" s="1"/>
  <c r="J9" i="8" s="1"/>
  <c r="K9" i="8" s="1"/>
  <c r="G9" i="8"/>
  <c r="H8" i="8"/>
  <c r="I8" i="8" s="1"/>
  <c r="G8" i="8"/>
  <c r="H7" i="8"/>
  <c r="I7" i="8" s="1"/>
  <c r="G7" i="8"/>
  <c r="H6" i="8"/>
  <c r="I6" i="8" s="1"/>
  <c r="G6" i="8"/>
  <c r="H5" i="8"/>
  <c r="I5" i="8" s="1"/>
  <c r="G5" i="8"/>
  <c r="H4" i="8"/>
  <c r="I4" i="8" s="1"/>
  <c r="G4" i="8"/>
  <c r="H3" i="8"/>
  <c r="I3" i="8" s="1"/>
  <c r="G3" i="8"/>
  <c r="O4" i="4"/>
  <c r="H10" i="3" s="1"/>
  <c r="E11" i="6"/>
  <c r="O4" i="6" s="1"/>
  <c r="D11" i="6"/>
  <c r="N4" i="6" s="1"/>
  <c r="H9" i="6"/>
  <c r="I9" i="6" s="1"/>
  <c r="G9" i="6"/>
  <c r="H8" i="6"/>
  <c r="I8" i="6" s="1"/>
  <c r="G8" i="6"/>
  <c r="H7" i="6"/>
  <c r="I7" i="6" s="1"/>
  <c r="G7" i="6"/>
  <c r="H6" i="6"/>
  <c r="I6" i="6" s="1"/>
  <c r="G6" i="6"/>
  <c r="H5" i="6"/>
  <c r="I5" i="6" s="1"/>
  <c r="G5" i="6"/>
  <c r="H4" i="6"/>
  <c r="I4" i="6" s="1"/>
  <c r="G4" i="6"/>
  <c r="H3" i="6"/>
  <c r="I3" i="6" s="1"/>
  <c r="G3" i="6"/>
  <c r="E27" i="5"/>
  <c r="O4" i="5" s="1"/>
  <c r="D27" i="5"/>
  <c r="D20" i="3" s="1"/>
  <c r="H25" i="5"/>
  <c r="I25" i="5" s="1"/>
  <c r="J25" i="5" s="1"/>
  <c r="K25" i="5" s="1"/>
  <c r="H24" i="5"/>
  <c r="I24" i="5" s="1"/>
  <c r="J24" i="5" s="1"/>
  <c r="K24" i="5" s="1"/>
  <c r="H23" i="5"/>
  <c r="I23" i="5"/>
  <c r="J23" i="5" s="1"/>
  <c r="K23" i="5" s="1"/>
  <c r="H22" i="5"/>
  <c r="I22" i="5"/>
  <c r="J22" i="5" s="1"/>
  <c r="K22" i="5" s="1"/>
  <c r="H21" i="5"/>
  <c r="I21" i="5" s="1"/>
  <c r="H20" i="5"/>
  <c r="I20" i="5"/>
  <c r="J20" i="5" s="1"/>
  <c r="K20" i="5" s="1"/>
  <c r="H19" i="5"/>
  <c r="I19" i="5" s="1"/>
  <c r="H18" i="5"/>
  <c r="I18" i="5"/>
  <c r="H17" i="5"/>
  <c r="I17" i="5"/>
  <c r="J17" i="5" s="1"/>
  <c r="K17" i="5" s="1"/>
  <c r="G25" i="5"/>
  <c r="G24" i="5"/>
  <c r="G23" i="5"/>
  <c r="G22" i="5"/>
  <c r="G21" i="5"/>
  <c r="G20" i="5"/>
  <c r="G19" i="5"/>
  <c r="G18" i="5"/>
  <c r="G17" i="5"/>
  <c r="H16" i="5"/>
  <c r="I16" i="5" s="1"/>
  <c r="G16" i="5"/>
  <c r="H15" i="5"/>
  <c r="I15" i="5" s="1"/>
  <c r="G15" i="5"/>
  <c r="H14" i="5"/>
  <c r="I14" i="5" s="1"/>
  <c r="G14" i="5"/>
  <c r="H13" i="5"/>
  <c r="I13" i="5" s="1"/>
  <c r="J13" i="5" s="1"/>
  <c r="K13" i="5" s="1"/>
  <c r="G13" i="5"/>
  <c r="H12" i="5"/>
  <c r="I12" i="5" s="1"/>
  <c r="G12" i="5"/>
  <c r="H11" i="5"/>
  <c r="I11" i="5" s="1"/>
  <c r="G11" i="5"/>
  <c r="H10" i="5"/>
  <c r="I10" i="5" s="1"/>
  <c r="G10" i="5"/>
  <c r="H9" i="5"/>
  <c r="I9" i="5" s="1"/>
  <c r="J9" i="5" s="1"/>
  <c r="K9" i="5" s="1"/>
  <c r="G9" i="5"/>
  <c r="H8" i="5"/>
  <c r="I8" i="5" s="1"/>
  <c r="G8" i="5"/>
  <c r="H7" i="5"/>
  <c r="I7" i="5" s="1"/>
  <c r="G7" i="5"/>
  <c r="H6" i="5"/>
  <c r="I6" i="5" s="1"/>
  <c r="G6" i="5"/>
  <c r="H5" i="5"/>
  <c r="I5" i="5" s="1"/>
  <c r="G5" i="5"/>
  <c r="H4" i="5"/>
  <c r="I4" i="5" s="1"/>
  <c r="G4" i="5"/>
  <c r="H3" i="5"/>
  <c r="I3" i="5" s="1"/>
  <c r="G3" i="5"/>
  <c r="H11" i="4"/>
  <c r="I11" i="4" s="1"/>
  <c r="H3" i="4"/>
  <c r="I3" i="4" s="1"/>
  <c r="D17" i="4"/>
  <c r="N4" i="4" s="1"/>
  <c r="E17" i="4"/>
  <c r="E23" i="3" s="1"/>
  <c r="H14" i="4"/>
  <c r="I14" i="4" s="1"/>
  <c r="G14" i="4"/>
  <c r="H13" i="4"/>
  <c r="I13" i="4" s="1"/>
  <c r="G13" i="4"/>
  <c r="H12" i="4"/>
  <c r="I12" i="4" s="1"/>
  <c r="G12" i="4"/>
  <c r="G11" i="4"/>
  <c r="H10" i="4"/>
  <c r="I10" i="4" s="1"/>
  <c r="G10" i="4"/>
  <c r="H9" i="4"/>
  <c r="I9" i="4" s="1"/>
  <c r="G9" i="4"/>
  <c r="H8" i="4"/>
  <c r="I8" i="4" s="1"/>
  <c r="G8" i="4"/>
  <c r="H7" i="4"/>
  <c r="I7" i="4" s="1"/>
  <c r="G7" i="4"/>
  <c r="H6" i="4"/>
  <c r="I6" i="4" s="1"/>
  <c r="G6" i="4"/>
  <c r="H5" i="4"/>
  <c r="I5" i="4" s="1"/>
  <c r="G5" i="4"/>
  <c r="H4" i="4"/>
  <c r="I4" i="4" s="1"/>
  <c r="G4" i="4"/>
  <c r="G3" i="4"/>
  <c r="H7" i="3" l="1"/>
  <c r="H20" i="3"/>
  <c r="G10" i="3"/>
  <c r="G23" i="3"/>
  <c r="G24" i="3"/>
  <c r="G11" i="3"/>
  <c r="G19" i="3"/>
  <c r="G6" i="3"/>
  <c r="H19" i="3"/>
  <c r="H6" i="3"/>
  <c r="H22" i="3"/>
  <c r="D6" i="3"/>
  <c r="E9" i="3"/>
  <c r="D23" i="3"/>
  <c r="J6" i="4"/>
  <c r="K6" i="4" s="1"/>
  <c r="J7" i="6"/>
  <c r="K7" i="6" s="1"/>
  <c r="E6" i="3"/>
  <c r="D10" i="3"/>
  <c r="D7" i="3"/>
  <c r="E10" i="3"/>
  <c r="H23" i="3"/>
  <c r="E19" i="3"/>
  <c r="J14" i="4"/>
  <c r="K14" i="4" s="1"/>
  <c r="J8" i="5"/>
  <c r="K8" i="5" s="1"/>
  <c r="J11" i="5"/>
  <c r="K11" i="5" s="1"/>
  <c r="E7" i="3"/>
  <c r="D11" i="3"/>
  <c r="E20" i="3"/>
  <c r="N4" i="5"/>
  <c r="D19" i="3"/>
  <c r="J13" i="4"/>
  <c r="K13" i="4" s="1"/>
  <c r="J21" i="5"/>
  <c r="K21" i="5" s="1"/>
  <c r="J19" i="5"/>
  <c r="K19" i="5" s="1"/>
  <c r="J12" i="8"/>
  <c r="K12" i="8" s="1"/>
  <c r="E11" i="3"/>
  <c r="E22" i="3"/>
  <c r="J18" i="5"/>
  <c r="K18" i="5" s="1"/>
  <c r="J9" i="4"/>
  <c r="K9" i="4" s="1"/>
  <c r="H11" i="3"/>
  <c r="J16" i="8"/>
  <c r="K16" i="8" s="1"/>
  <c r="J8" i="8"/>
  <c r="K8" i="8" s="1"/>
  <c r="J5" i="8"/>
  <c r="K5" i="8" s="1"/>
  <c r="J3" i="8"/>
  <c r="K3" i="8" s="1"/>
  <c r="J4" i="8"/>
  <c r="K4" i="8" s="1"/>
  <c r="J6" i="8"/>
  <c r="K6" i="8" s="1"/>
  <c r="J7" i="8"/>
  <c r="K7" i="8" s="1"/>
  <c r="J10" i="8"/>
  <c r="K10" i="8" s="1"/>
  <c r="J11" i="8"/>
  <c r="K11" i="8" s="1"/>
  <c r="J14" i="8"/>
  <c r="K14" i="8" s="1"/>
  <c r="J15" i="8"/>
  <c r="K15" i="8" s="1"/>
  <c r="J4" i="6"/>
  <c r="K4" i="6" s="1"/>
  <c r="J8" i="6"/>
  <c r="K8" i="6" s="1"/>
  <c r="J3" i="6"/>
  <c r="K3" i="6" s="1"/>
  <c r="J5" i="6"/>
  <c r="K5" i="6" s="1"/>
  <c r="J6" i="6"/>
  <c r="K6" i="6" s="1"/>
  <c r="J9" i="6"/>
  <c r="K9" i="6" s="1"/>
  <c r="J7" i="5"/>
  <c r="K7" i="5" s="1"/>
  <c r="J14" i="5"/>
  <c r="K14" i="5" s="1"/>
  <c r="J16" i="5"/>
  <c r="K16" i="5" s="1"/>
  <c r="J12" i="5"/>
  <c r="K12" i="5" s="1"/>
  <c r="J10" i="5"/>
  <c r="K10" i="5" s="1"/>
  <c r="J6" i="5"/>
  <c r="K6" i="5" s="1"/>
  <c r="J4" i="5"/>
  <c r="K4" i="5" s="1"/>
  <c r="J15" i="5"/>
  <c r="K15" i="5" s="1"/>
  <c r="J5" i="5"/>
  <c r="K5" i="5" s="1"/>
  <c r="J3" i="5"/>
  <c r="K3" i="5" s="1"/>
  <c r="J5" i="4"/>
  <c r="K5" i="4" s="1"/>
  <c r="J4" i="4"/>
  <c r="K4" i="4" s="1"/>
  <c r="J7" i="4"/>
  <c r="K7" i="4" s="1"/>
  <c r="J11" i="4"/>
  <c r="K11" i="4" s="1"/>
  <c r="J3" i="4"/>
  <c r="K3" i="4" s="1"/>
  <c r="J12" i="4"/>
  <c r="K12" i="4" s="1"/>
  <c r="J10" i="4"/>
  <c r="K10" i="4" s="1"/>
  <c r="J8" i="4"/>
  <c r="K8" i="4" s="1"/>
  <c r="D15" i="1"/>
  <c r="D18" i="2"/>
  <c r="E18" i="2"/>
  <c r="I3" i="1"/>
  <c r="J3" i="1" s="1"/>
  <c r="K3" i="1" s="1"/>
  <c r="I3" i="2"/>
  <c r="I4" i="1"/>
  <c r="H4" i="2"/>
  <c r="I4" i="2" s="1"/>
  <c r="J4" i="2" s="1"/>
  <c r="K4" i="2" s="1"/>
  <c r="H5" i="2"/>
  <c r="I5" i="2" s="1"/>
  <c r="J5" i="2" s="1"/>
  <c r="K5" i="2" s="1"/>
  <c r="H6" i="2"/>
  <c r="I6" i="2" s="1"/>
  <c r="H7" i="2"/>
  <c r="I7" i="2" s="1"/>
  <c r="H8" i="2"/>
  <c r="I8" i="2" s="1"/>
  <c r="H9" i="2"/>
  <c r="I9" i="2" s="1"/>
  <c r="J9" i="2" s="1"/>
  <c r="K9" i="2" s="1"/>
  <c r="H10" i="2"/>
  <c r="I10" i="2" s="1"/>
  <c r="J10" i="2" s="1"/>
  <c r="K10" i="2" s="1"/>
  <c r="H11" i="2"/>
  <c r="I11" i="2" s="1"/>
  <c r="J11" i="2" s="1"/>
  <c r="K11" i="2" s="1"/>
  <c r="H12" i="2"/>
  <c r="I12" i="2" s="1"/>
  <c r="J12" i="2" s="1"/>
  <c r="K12" i="2" s="1"/>
  <c r="H13" i="2"/>
  <c r="I13" i="2" s="1"/>
  <c r="J13" i="2" s="1"/>
  <c r="K13" i="2" s="1"/>
  <c r="H14" i="2"/>
  <c r="I14" i="2" s="1"/>
  <c r="H15" i="2"/>
  <c r="I15" i="2" s="1"/>
  <c r="H16" i="2"/>
  <c r="I16" i="2" s="1"/>
  <c r="H17" i="2"/>
  <c r="I17" i="2" s="1"/>
  <c r="J17" i="2" s="1"/>
  <c r="K17" i="2" s="1"/>
  <c r="H3" i="2"/>
  <c r="G7" i="2"/>
  <c r="J7" i="2" s="1"/>
  <c r="K7" i="2" s="1"/>
  <c r="G8" i="2"/>
  <c r="G9" i="2"/>
  <c r="G10" i="2"/>
  <c r="G11" i="2"/>
  <c r="G12" i="2"/>
  <c r="G13" i="2"/>
  <c r="G14" i="2"/>
  <c r="J14" i="2" s="1"/>
  <c r="K14" i="2" s="1"/>
  <c r="G15" i="2"/>
  <c r="J15" i="2" s="1"/>
  <c r="K15" i="2" s="1"/>
  <c r="G16" i="2"/>
  <c r="G17" i="2"/>
  <c r="G5" i="2"/>
  <c r="G6" i="2"/>
  <c r="J6" i="2" s="1"/>
  <c r="K6" i="2" s="1"/>
  <c r="G4" i="2"/>
  <c r="G3" i="2"/>
  <c r="J3" i="2" s="1"/>
  <c r="K3" i="2" s="1"/>
  <c r="J4" i="1"/>
  <c r="K4" i="1" s="1"/>
  <c r="I7" i="1"/>
  <c r="I8" i="1"/>
  <c r="J8" i="1" s="1"/>
  <c r="K8" i="1" s="1"/>
  <c r="I10" i="1"/>
  <c r="J10" i="1" s="1"/>
  <c r="K10" i="1" s="1"/>
  <c r="H3" i="1"/>
  <c r="H4" i="1"/>
  <c r="H5" i="1"/>
  <c r="I5" i="1" s="1"/>
  <c r="H6" i="1"/>
  <c r="I6" i="1" s="1"/>
  <c r="J6" i="1" s="1"/>
  <c r="K6" i="1" s="1"/>
  <c r="H7" i="1"/>
  <c r="H8" i="1"/>
  <c r="H9" i="1"/>
  <c r="I9" i="1" s="1"/>
  <c r="H10" i="1"/>
  <c r="H11" i="1"/>
  <c r="I11" i="1" s="1"/>
  <c r="H12" i="1"/>
  <c r="I12" i="1" s="1"/>
  <c r="J12" i="1" s="1"/>
  <c r="K12" i="1" s="1"/>
  <c r="H13" i="1"/>
  <c r="I13" i="1" s="1"/>
  <c r="J13" i="1" s="1"/>
  <c r="K13" i="1" s="1"/>
  <c r="H14" i="1"/>
  <c r="I14" i="1" s="1"/>
  <c r="J14" i="1" s="1"/>
  <c r="K14" i="1" s="1"/>
  <c r="G4" i="1"/>
  <c r="G5" i="1"/>
  <c r="J5" i="1" s="1"/>
  <c r="K5" i="1" s="1"/>
  <c r="G6" i="1"/>
  <c r="G7" i="1"/>
  <c r="J7" i="1" s="1"/>
  <c r="K7" i="1" s="1"/>
  <c r="G8" i="1"/>
  <c r="G9" i="1"/>
  <c r="G10" i="1"/>
  <c r="G11" i="1"/>
  <c r="J11" i="1" s="1"/>
  <c r="K11" i="1" s="1"/>
  <c r="G12" i="1"/>
  <c r="G13" i="1"/>
  <c r="G14" i="1"/>
  <c r="G3" i="1"/>
  <c r="J16" i="2" l="1"/>
  <c r="K16" i="2" s="1"/>
  <c r="J8" i="2"/>
  <c r="K8" i="2" s="1"/>
  <c r="K18" i="2" s="1"/>
  <c r="M4" i="2" s="1"/>
  <c r="G7" i="3"/>
  <c r="G20" i="3"/>
  <c r="D21" i="3"/>
  <c r="D8" i="3"/>
  <c r="N4" i="2"/>
  <c r="E8" i="3"/>
  <c r="E21" i="3"/>
  <c r="O4" i="2"/>
  <c r="J9" i="1"/>
  <c r="K9" i="1" s="1"/>
  <c r="K16" i="1" s="1"/>
  <c r="M6" i="1" s="1"/>
  <c r="D9" i="3"/>
  <c r="N6" i="1"/>
  <c r="D22" i="3"/>
  <c r="K27" i="5"/>
  <c r="M4" i="5" s="1"/>
  <c r="K23" i="8"/>
  <c r="M4" i="8"/>
  <c r="K11" i="6"/>
  <c r="M4" i="6" s="1"/>
  <c r="K17" i="4"/>
  <c r="M4" i="4" s="1"/>
  <c r="F7" i="3" l="1"/>
  <c r="F20" i="3"/>
  <c r="F22" i="3"/>
  <c r="F9" i="3"/>
  <c r="F21" i="3"/>
  <c r="F8" i="3"/>
  <c r="G21" i="3"/>
  <c r="G8" i="3"/>
  <c r="F10" i="3"/>
  <c r="F23" i="3"/>
  <c r="F19" i="3"/>
  <c r="F6" i="3"/>
  <c r="G22" i="3"/>
  <c r="G9" i="3"/>
  <c r="H21" i="3"/>
  <c r="H8" i="3"/>
  <c r="F24" i="3"/>
  <c r="F11" i="3"/>
</calcChain>
</file>

<file path=xl/sharedStrings.xml><?xml version="1.0" encoding="utf-8"?>
<sst xmlns="http://schemas.openxmlformats.org/spreadsheetml/2006/main" count="116" uniqueCount="34">
  <si>
    <t>nº</t>
  </si>
  <si>
    <t>C+1</t>
  </si>
  <si>
    <t>N+A</t>
  </si>
  <si>
    <t>Researchers</t>
  </si>
  <si>
    <t>Value -V</t>
  </si>
  <si>
    <t>Researcher 1</t>
  </si>
  <si>
    <t>Researcher 2</t>
  </si>
  <si>
    <t>Researcher 3</t>
  </si>
  <si>
    <t>Researcher 4</t>
  </si>
  <si>
    <t>Researcher 5</t>
  </si>
  <si>
    <t>Researcher 6</t>
  </si>
  <si>
    <t>paper</t>
  </si>
  <si>
    <t>years since publication</t>
  </si>
  <si>
    <t>citations</t>
  </si>
  <si>
    <t>nr of authors</t>
  </si>
  <si>
    <t>position in authorship</t>
  </si>
  <si>
    <t>Square root</t>
  </si>
  <si>
    <t>quotient</t>
  </si>
  <si>
    <t>position added</t>
  </si>
  <si>
    <t>total value</t>
  </si>
  <si>
    <t>authors/paper</t>
  </si>
  <si>
    <t>citations/paper</t>
  </si>
  <si>
    <t>Sums</t>
  </si>
  <si>
    <t>Value-V</t>
  </si>
  <si>
    <t>Citations- c</t>
  </si>
  <si>
    <t>nr of papers p x 2</t>
  </si>
  <si>
    <t>nr of papers p</t>
  </si>
  <si>
    <t>Citations - c/10</t>
  </si>
  <si>
    <t>Authors - a</t>
  </si>
  <si>
    <t>Authors  - a/10</t>
  </si>
  <si>
    <t xml:space="preserve"> Six researcher's perfomence in 2019 modified</t>
  </si>
  <si>
    <t>Six researcher's perfomence in 2019</t>
  </si>
  <si>
    <t>Supplementary material of Assessing scientific publications by their impact. A possibility for a more accurate evaluation of researchers by J. Loidi. Mediterranean Botany 46(1), e99402</t>
  </si>
  <si>
    <r>
      <rPr>
        <b/>
        <sz val="10"/>
        <color rgb="FF000000"/>
        <rFont val="SuisseIntl"/>
      </rPr>
      <t>Appendix S1.</t>
    </r>
    <r>
      <rPr>
        <sz val="10"/>
        <color rgb="FF000000"/>
        <rFont val="SuisseIntl"/>
      </rPr>
      <t xml:space="preserve"> Evaluation data and graphs.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</si>
</sst>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SuisseIntl"/>
    </font>
    <font>
      <b/>
      <sz val="10"/>
      <color rgb="FF000000"/>
      <name val="SuisseInt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Six researcher´s performance in 2019    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Summaries!$C$5:$H$5</c:f>
              <c:strCache>
                <c:ptCount val="6"/>
                <c:pt idx="0">
                  <c:v>nr of papers p</c:v>
                </c:pt>
                <c:pt idx="1">
                  <c:v>Citations- c</c:v>
                </c:pt>
                <c:pt idx="2">
                  <c:v>Authors - a</c:v>
                </c:pt>
                <c:pt idx="3">
                  <c:v>Value-V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Summaries!$C$6:$H$6</c:f>
              <c:numCache>
                <c:formatCode>General</c:formatCode>
                <c:ptCount val="6"/>
                <c:pt idx="0">
                  <c:v>7</c:v>
                </c:pt>
                <c:pt idx="1">
                  <c:v>174</c:v>
                </c:pt>
                <c:pt idx="2">
                  <c:v>194</c:v>
                </c:pt>
                <c:pt idx="3" formatCode="0.00">
                  <c:v>34.131351397652097</c:v>
                </c:pt>
                <c:pt idx="4" formatCode="0.00">
                  <c:v>24.857142857142858</c:v>
                </c:pt>
                <c:pt idx="5" formatCode="0.00">
                  <c:v>27.714285714285715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7A9-B58E-5327BF3821B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Summaries!$C$5:$H$5</c:f>
              <c:strCache>
                <c:ptCount val="6"/>
                <c:pt idx="0">
                  <c:v>nr of papers p</c:v>
                </c:pt>
                <c:pt idx="1">
                  <c:v>Citations- c</c:v>
                </c:pt>
                <c:pt idx="2">
                  <c:v>Authors - a</c:v>
                </c:pt>
                <c:pt idx="3">
                  <c:v>Value-V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Summaries!$C$7:$H$7</c:f>
              <c:numCache>
                <c:formatCode>General</c:formatCode>
                <c:ptCount val="6"/>
                <c:pt idx="0">
                  <c:v>23</c:v>
                </c:pt>
                <c:pt idx="1">
                  <c:v>499</c:v>
                </c:pt>
                <c:pt idx="2">
                  <c:v>1024</c:v>
                </c:pt>
                <c:pt idx="3" formatCode="0.00">
                  <c:v>83.471101679658034</c:v>
                </c:pt>
                <c:pt idx="4" formatCode="0.00">
                  <c:v>21.695652173913043</c:v>
                </c:pt>
                <c:pt idx="5" formatCode="0.00">
                  <c:v>44.521739130434781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7A9-B58E-5327BF3821B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Summaries!$C$5:$H$5</c:f>
              <c:strCache>
                <c:ptCount val="6"/>
                <c:pt idx="0">
                  <c:v>nr of papers p</c:v>
                </c:pt>
                <c:pt idx="1">
                  <c:v>Citations- c</c:v>
                </c:pt>
                <c:pt idx="2">
                  <c:v>Authors - a</c:v>
                </c:pt>
                <c:pt idx="3">
                  <c:v>Value-V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Summaries!$C$8:$H$8</c:f>
              <c:numCache>
                <c:formatCode>General</c:formatCode>
                <c:ptCount val="6"/>
                <c:pt idx="0">
                  <c:v>15</c:v>
                </c:pt>
                <c:pt idx="1">
                  <c:v>298</c:v>
                </c:pt>
                <c:pt idx="2">
                  <c:v>368</c:v>
                </c:pt>
                <c:pt idx="3" formatCode="0.00">
                  <c:v>84.46955330667123</c:v>
                </c:pt>
                <c:pt idx="4" formatCode="0.00">
                  <c:v>19.866666666666667</c:v>
                </c:pt>
                <c:pt idx="5" formatCode="0.00">
                  <c:v>24.533333333333335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4B-47A9-B58E-5327BF3821B3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Summaries!$C$5:$H$5</c:f>
              <c:strCache>
                <c:ptCount val="6"/>
                <c:pt idx="0">
                  <c:v>nr of papers p</c:v>
                </c:pt>
                <c:pt idx="1">
                  <c:v>Citations- c</c:v>
                </c:pt>
                <c:pt idx="2">
                  <c:v>Authors - a</c:v>
                </c:pt>
                <c:pt idx="3">
                  <c:v>Value-V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Summaries!$C$9:$H$9</c:f>
              <c:numCache>
                <c:formatCode>General</c:formatCode>
                <c:ptCount val="6"/>
                <c:pt idx="0">
                  <c:v>12</c:v>
                </c:pt>
                <c:pt idx="1">
                  <c:v>618</c:v>
                </c:pt>
                <c:pt idx="2">
                  <c:v>459</c:v>
                </c:pt>
                <c:pt idx="3" formatCode="0.00">
                  <c:v>93.686502048938948</c:v>
                </c:pt>
                <c:pt idx="4" formatCode="0.00">
                  <c:v>51.5</c:v>
                </c:pt>
                <c:pt idx="5" formatCode="0.00">
                  <c:v>38.25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4B-47A9-B58E-5327BF3821B3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Summaries!$C$5:$H$5</c:f>
              <c:strCache>
                <c:ptCount val="6"/>
                <c:pt idx="0">
                  <c:v>nr of papers p</c:v>
                </c:pt>
                <c:pt idx="1">
                  <c:v>Citations- c</c:v>
                </c:pt>
                <c:pt idx="2">
                  <c:v>Authors - a</c:v>
                </c:pt>
                <c:pt idx="3">
                  <c:v>Value-V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Summaries!$C$10:$H$10</c:f>
              <c:numCache>
                <c:formatCode>General</c:formatCode>
                <c:ptCount val="6"/>
                <c:pt idx="0">
                  <c:v>12</c:v>
                </c:pt>
                <c:pt idx="1">
                  <c:v>636</c:v>
                </c:pt>
                <c:pt idx="2">
                  <c:v>560</c:v>
                </c:pt>
                <c:pt idx="3" formatCode="0.00">
                  <c:v>99.143633498712632</c:v>
                </c:pt>
                <c:pt idx="4" formatCode="0.00">
                  <c:v>53</c:v>
                </c:pt>
                <c:pt idx="5" formatCode="0.00">
                  <c:v>46.666666666666664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4B-47A9-B58E-5327BF3821B3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Summaries!$C$5:$H$5</c:f>
              <c:strCache>
                <c:ptCount val="6"/>
                <c:pt idx="0">
                  <c:v>nr of papers p</c:v>
                </c:pt>
                <c:pt idx="1">
                  <c:v>Citations- c</c:v>
                </c:pt>
                <c:pt idx="2">
                  <c:v>Authors - a</c:v>
                </c:pt>
                <c:pt idx="3">
                  <c:v>Value-V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Summaries!$C$11:$H$11</c:f>
              <c:numCache>
                <c:formatCode>General</c:formatCode>
                <c:ptCount val="6"/>
                <c:pt idx="0">
                  <c:v>16</c:v>
                </c:pt>
                <c:pt idx="1">
                  <c:v>910</c:v>
                </c:pt>
                <c:pt idx="2">
                  <c:v>351</c:v>
                </c:pt>
                <c:pt idx="3" formatCode="0.00">
                  <c:v>187.16280105845635</c:v>
                </c:pt>
                <c:pt idx="4" formatCode="0.00">
                  <c:v>56.875</c:v>
                </c:pt>
                <c:pt idx="5" formatCode="0.00">
                  <c:v>21.9375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4B-47A9-B58E-5327BF382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3682872"/>
        <c:axId val="352316568"/>
      </c:barChart>
      <c:catAx>
        <c:axId val="353682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2316568"/>
        <c:crosses val="autoZero"/>
        <c:auto val="1"/>
        <c:lblAlgn val="ctr"/>
        <c:lblOffset val="100"/>
        <c:noMultiLvlLbl val="0"/>
      </c:catAx>
      <c:valAx>
        <c:axId val="352316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3682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Res.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Summaries!$C$18:$H$18</c:f>
              <c:strCache>
                <c:ptCount val="6"/>
                <c:pt idx="0">
                  <c:v>nr of papers p x 2</c:v>
                </c:pt>
                <c:pt idx="1">
                  <c:v>Citations - c/10</c:v>
                </c:pt>
                <c:pt idx="2">
                  <c:v>Authors  - a/10</c:v>
                </c:pt>
                <c:pt idx="3">
                  <c:v>Value 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Summaries!$C$19:$H$19</c:f>
              <c:numCache>
                <c:formatCode>General</c:formatCode>
                <c:ptCount val="6"/>
                <c:pt idx="0">
                  <c:v>14</c:v>
                </c:pt>
                <c:pt idx="1">
                  <c:v>17.399999999999999</c:v>
                </c:pt>
                <c:pt idx="2">
                  <c:v>19.399999999999999</c:v>
                </c:pt>
                <c:pt idx="3" formatCode="0.00">
                  <c:v>34.131351397652097</c:v>
                </c:pt>
                <c:pt idx="4" formatCode="0.00">
                  <c:v>24.857142857142858</c:v>
                </c:pt>
                <c:pt idx="5" formatCode="0.00">
                  <c:v>27.714285714285715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0-4800-8AB8-37D9D06C50BF}"/>
            </c:ext>
          </c:extLst>
        </c:ser>
        <c:ser>
          <c:idx val="1"/>
          <c:order val="1"/>
          <c:tx>
            <c:v>Res.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Summaries!$C$18:$H$18</c:f>
              <c:strCache>
                <c:ptCount val="6"/>
                <c:pt idx="0">
                  <c:v>nr of papers p x 2</c:v>
                </c:pt>
                <c:pt idx="1">
                  <c:v>Citations - c/10</c:v>
                </c:pt>
                <c:pt idx="2">
                  <c:v>Authors  - a/10</c:v>
                </c:pt>
                <c:pt idx="3">
                  <c:v>Value 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Summaries!$C$20:$H$20</c:f>
              <c:numCache>
                <c:formatCode>General</c:formatCode>
                <c:ptCount val="6"/>
                <c:pt idx="0">
                  <c:v>46</c:v>
                </c:pt>
                <c:pt idx="1">
                  <c:v>49.9</c:v>
                </c:pt>
                <c:pt idx="2">
                  <c:v>102.4</c:v>
                </c:pt>
                <c:pt idx="3" formatCode="0.00">
                  <c:v>83.471101679658034</c:v>
                </c:pt>
                <c:pt idx="4" formatCode="0.00">
                  <c:v>21.695652173913043</c:v>
                </c:pt>
                <c:pt idx="5" formatCode="0.00">
                  <c:v>44.521739130434781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0-4800-8AB8-37D9D06C50BF}"/>
            </c:ext>
          </c:extLst>
        </c:ser>
        <c:ser>
          <c:idx val="2"/>
          <c:order val="2"/>
          <c:tx>
            <c:v>Res. 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Summaries!$C$18:$H$18</c:f>
              <c:strCache>
                <c:ptCount val="6"/>
                <c:pt idx="0">
                  <c:v>nr of papers p x 2</c:v>
                </c:pt>
                <c:pt idx="1">
                  <c:v>Citations - c/10</c:v>
                </c:pt>
                <c:pt idx="2">
                  <c:v>Authors  - a/10</c:v>
                </c:pt>
                <c:pt idx="3">
                  <c:v>Value 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Summaries!$C$21:$H$21</c:f>
              <c:numCache>
                <c:formatCode>General</c:formatCode>
                <c:ptCount val="6"/>
                <c:pt idx="0">
                  <c:v>30</c:v>
                </c:pt>
                <c:pt idx="1">
                  <c:v>29.8</c:v>
                </c:pt>
                <c:pt idx="2">
                  <c:v>36.799999999999997</c:v>
                </c:pt>
                <c:pt idx="3" formatCode="0.00">
                  <c:v>84.46955330667123</c:v>
                </c:pt>
                <c:pt idx="4" formatCode="0.00">
                  <c:v>19.866666666666667</c:v>
                </c:pt>
                <c:pt idx="5" formatCode="0.00">
                  <c:v>24.533333333333335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0-4800-8AB8-37D9D06C50BF}"/>
            </c:ext>
          </c:extLst>
        </c:ser>
        <c:ser>
          <c:idx val="3"/>
          <c:order val="3"/>
          <c:tx>
            <c:v>Res. 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Summaries!$C$18:$H$18</c:f>
              <c:strCache>
                <c:ptCount val="6"/>
                <c:pt idx="0">
                  <c:v>nr of papers p x 2</c:v>
                </c:pt>
                <c:pt idx="1">
                  <c:v>Citations - c/10</c:v>
                </c:pt>
                <c:pt idx="2">
                  <c:v>Authors  - a/10</c:v>
                </c:pt>
                <c:pt idx="3">
                  <c:v>Value 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Summaries!$C$22:$H$22</c:f>
              <c:numCache>
                <c:formatCode>General</c:formatCode>
                <c:ptCount val="6"/>
                <c:pt idx="0">
                  <c:v>24</c:v>
                </c:pt>
                <c:pt idx="1">
                  <c:v>61.8</c:v>
                </c:pt>
                <c:pt idx="2">
                  <c:v>45.9</c:v>
                </c:pt>
                <c:pt idx="3" formatCode="0.00">
                  <c:v>93.686502048938948</c:v>
                </c:pt>
                <c:pt idx="4" formatCode="0.00">
                  <c:v>51.5</c:v>
                </c:pt>
                <c:pt idx="5" formatCode="0.00">
                  <c:v>38.25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B0-4800-8AB8-37D9D06C50BF}"/>
            </c:ext>
          </c:extLst>
        </c:ser>
        <c:ser>
          <c:idx val="4"/>
          <c:order val="4"/>
          <c:tx>
            <c:v>Res. 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Summaries!$C$18:$H$18</c:f>
              <c:strCache>
                <c:ptCount val="6"/>
                <c:pt idx="0">
                  <c:v>nr of papers p x 2</c:v>
                </c:pt>
                <c:pt idx="1">
                  <c:v>Citations - c/10</c:v>
                </c:pt>
                <c:pt idx="2">
                  <c:v>Authors  - a/10</c:v>
                </c:pt>
                <c:pt idx="3">
                  <c:v>Value 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Summaries!$C$23:$H$23</c:f>
              <c:numCache>
                <c:formatCode>General</c:formatCode>
                <c:ptCount val="6"/>
                <c:pt idx="0">
                  <c:v>24</c:v>
                </c:pt>
                <c:pt idx="1">
                  <c:v>63.6</c:v>
                </c:pt>
                <c:pt idx="2">
                  <c:v>56</c:v>
                </c:pt>
                <c:pt idx="3" formatCode="0.00">
                  <c:v>99.143633498712632</c:v>
                </c:pt>
                <c:pt idx="4" formatCode="0.00">
                  <c:v>53</c:v>
                </c:pt>
                <c:pt idx="5" formatCode="0.00">
                  <c:v>46.666666666666664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B0-4800-8AB8-37D9D06C50BF}"/>
            </c:ext>
          </c:extLst>
        </c:ser>
        <c:ser>
          <c:idx val="5"/>
          <c:order val="5"/>
          <c:tx>
            <c:v>Res. 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Summaries!$C$18:$H$18</c:f>
              <c:strCache>
                <c:ptCount val="6"/>
                <c:pt idx="0">
                  <c:v>nr of papers p x 2</c:v>
                </c:pt>
                <c:pt idx="1">
                  <c:v>Citations - c/10</c:v>
                </c:pt>
                <c:pt idx="2">
                  <c:v>Authors  - a/10</c:v>
                </c:pt>
                <c:pt idx="3">
                  <c:v>Value -V</c:v>
                </c:pt>
                <c:pt idx="4">
                  <c:v>citations/paper</c:v>
                </c:pt>
                <c:pt idx="5">
                  <c:v>authors/paper</c:v>
                </c:pt>
              </c:strCache>
            </c:strRef>
          </c:cat>
          <c:val>
            <c:numRef>
              <c:f>Summaries!$C$24:$H$24</c:f>
              <c:numCache>
                <c:formatCode>General</c:formatCode>
                <c:ptCount val="6"/>
                <c:pt idx="0">
                  <c:v>32</c:v>
                </c:pt>
                <c:pt idx="1">
                  <c:v>91</c:v>
                </c:pt>
                <c:pt idx="2">
                  <c:v>35.1</c:v>
                </c:pt>
                <c:pt idx="3" formatCode="0.00">
                  <c:v>187.16280105845635</c:v>
                </c:pt>
                <c:pt idx="4" formatCode="0.00">
                  <c:v>56.875</c:v>
                </c:pt>
                <c:pt idx="5" formatCode="0.00">
                  <c:v>21.9375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B0-4800-8AB8-37D9D06C5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4392688"/>
        <c:axId val="354389080"/>
      </c:barChart>
      <c:catAx>
        <c:axId val="35439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ysClr val="windowText" lastClr="000000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389080"/>
        <c:crosses val="autoZero"/>
        <c:auto val="1"/>
        <c:lblAlgn val="ctr"/>
        <c:lblOffset val="100"/>
        <c:noMultiLvlLbl val="0"/>
      </c:catAx>
      <c:valAx>
        <c:axId val="35438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solidFill>
                    <a:sysClr val="windowText" lastClr="000000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39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solidFill>
                  <a:sysClr val="windowText" lastClr="000000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solidFill>
              <a:sysClr val="windowText" lastClr="000000"/>
            </a:solidFill>
          </a:ln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2</xdr:row>
      <xdr:rowOff>57151</xdr:rowOff>
    </xdr:from>
    <xdr:to>
      <xdr:col>14</xdr:col>
      <xdr:colOff>495300</xdr:colOff>
      <xdr:row>17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495300</xdr:colOff>
      <xdr:row>18</xdr:row>
      <xdr:rowOff>176212</xdr:rowOff>
    </xdr:from>
    <xdr:to>
      <xdr:col>14</xdr:col>
      <xdr:colOff>495300</xdr:colOff>
      <xdr:row>33</xdr:row>
      <xdr:rowOff>61912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workbookViewId="0">
      <selection activeCell="C20" sqref="C20"/>
    </sheetView>
  </sheetViews>
  <sheetFormatPr baseColWidth="10" defaultRowHeight="15"/>
  <cols>
    <col min="14" max="14" width="14.42578125" customWidth="1"/>
  </cols>
  <sheetData>
    <row r="1" spans="1:15">
      <c r="A1" t="s">
        <v>5</v>
      </c>
    </row>
    <row r="2" spans="1:15"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</v>
      </c>
      <c r="H2" t="s">
        <v>2</v>
      </c>
      <c r="I2" t="s">
        <v>16</v>
      </c>
      <c r="J2" t="s">
        <v>17</v>
      </c>
      <c r="K2" t="s">
        <v>18</v>
      </c>
      <c r="M2" t="s">
        <v>19</v>
      </c>
      <c r="N2" t="s">
        <v>21</v>
      </c>
      <c r="O2" t="s">
        <v>20</v>
      </c>
    </row>
    <row r="3" spans="1:15">
      <c r="A3">
        <v>2019</v>
      </c>
      <c r="B3">
        <v>1</v>
      </c>
      <c r="C3">
        <v>5</v>
      </c>
      <c r="D3">
        <v>0</v>
      </c>
      <c r="E3">
        <v>7</v>
      </c>
      <c r="F3">
        <v>0.75</v>
      </c>
      <c r="G3">
        <f>D3+1</f>
        <v>1</v>
      </c>
      <c r="H3">
        <f>C3+E3</f>
        <v>12</v>
      </c>
      <c r="I3">
        <f>SQRT(H3)</f>
        <v>3.4641016151377544</v>
      </c>
      <c r="J3">
        <f>G3/I3</f>
        <v>0.28867513459481292</v>
      </c>
      <c r="K3">
        <f>J3+F3</f>
        <v>1.0386751345948129</v>
      </c>
    </row>
    <row r="4" spans="1:15">
      <c r="B4">
        <v>2</v>
      </c>
      <c r="C4">
        <v>5</v>
      </c>
      <c r="D4">
        <v>29</v>
      </c>
      <c r="E4">
        <v>130</v>
      </c>
      <c r="F4">
        <v>0</v>
      </c>
      <c r="G4">
        <f>D4+1</f>
        <v>30</v>
      </c>
      <c r="H4">
        <f t="shared" ref="H4:H9" si="0">C4+E4</f>
        <v>135</v>
      </c>
      <c r="I4">
        <f t="shared" ref="I4:I9" si="1">SQRT(H4)</f>
        <v>11.61895003862225</v>
      </c>
      <c r="J4">
        <f t="shared" ref="J4:J9" si="2">G4/I4</f>
        <v>2.5819888974716112</v>
      </c>
      <c r="K4">
        <f t="shared" ref="K4:K9" si="3">J4+F4</f>
        <v>2.5819888974716112</v>
      </c>
      <c r="M4" s="1">
        <f>K11</f>
        <v>34.131351397652097</v>
      </c>
      <c r="N4">
        <f>D11/7</f>
        <v>24.857142857142858</v>
      </c>
      <c r="O4">
        <f>E11/7</f>
        <v>27.714285714285715</v>
      </c>
    </row>
    <row r="5" spans="1:15">
      <c r="B5">
        <v>3</v>
      </c>
      <c r="C5">
        <v>5</v>
      </c>
      <c r="D5">
        <v>0</v>
      </c>
      <c r="E5">
        <v>19</v>
      </c>
      <c r="F5">
        <v>0</v>
      </c>
      <c r="G5">
        <f>D5+1</f>
        <v>1</v>
      </c>
      <c r="H5">
        <f t="shared" si="0"/>
        <v>24</v>
      </c>
      <c r="I5">
        <f t="shared" si="1"/>
        <v>4.8989794855663558</v>
      </c>
      <c r="J5">
        <f t="shared" si="2"/>
        <v>0.20412414523193154</v>
      </c>
      <c r="K5">
        <f t="shared" si="3"/>
        <v>0.20412414523193154</v>
      </c>
    </row>
    <row r="6" spans="1:15">
      <c r="B6">
        <v>4</v>
      </c>
      <c r="C6">
        <v>5</v>
      </c>
      <c r="D6">
        <v>0</v>
      </c>
      <c r="E6">
        <v>7</v>
      </c>
      <c r="F6">
        <v>0.75</v>
      </c>
      <c r="G6">
        <f>D6+1</f>
        <v>1</v>
      </c>
      <c r="H6">
        <f t="shared" si="0"/>
        <v>12</v>
      </c>
      <c r="I6">
        <f t="shared" si="1"/>
        <v>3.4641016151377544</v>
      </c>
      <c r="J6">
        <f t="shared" si="2"/>
        <v>0.28867513459481292</v>
      </c>
      <c r="K6">
        <f t="shared" si="3"/>
        <v>1.0386751345948129</v>
      </c>
    </row>
    <row r="7" spans="1:15">
      <c r="B7">
        <v>5</v>
      </c>
      <c r="C7">
        <v>5</v>
      </c>
      <c r="D7">
        <v>1</v>
      </c>
      <c r="E7">
        <v>4</v>
      </c>
      <c r="F7">
        <v>1</v>
      </c>
      <c r="G7">
        <f t="shared" ref="G7:G9" si="4">D7+1</f>
        <v>2</v>
      </c>
      <c r="H7">
        <f t="shared" si="0"/>
        <v>9</v>
      </c>
      <c r="I7">
        <f t="shared" si="1"/>
        <v>3</v>
      </c>
      <c r="J7">
        <f t="shared" si="2"/>
        <v>0.66666666666666663</v>
      </c>
      <c r="K7">
        <f t="shared" si="3"/>
        <v>1.6666666666666665</v>
      </c>
    </row>
    <row r="8" spans="1:15">
      <c r="B8">
        <v>6</v>
      </c>
      <c r="C8">
        <v>5</v>
      </c>
      <c r="D8">
        <v>144</v>
      </c>
      <c r="E8">
        <v>25</v>
      </c>
      <c r="F8">
        <v>0</v>
      </c>
      <c r="G8">
        <f t="shared" si="4"/>
        <v>145</v>
      </c>
      <c r="H8">
        <f t="shared" si="0"/>
        <v>30</v>
      </c>
      <c r="I8">
        <f t="shared" si="1"/>
        <v>5.4772255750516612</v>
      </c>
      <c r="J8">
        <f t="shared" si="2"/>
        <v>26.47325694608303</v>
      </c>
      <c r="K8">
        <f t="shared" si="3"/>
        <v>26.47325694608303</v>
      </c>
    </row>
    <row r="9" spans="1:15">
      <c r="B9">
        <v>7</v>
      </c>
      <c r="C9">
        <v>5</v>
      </c>
      <c r="D9">
        <v>0</v>
      </c>
      <c r="E9">
        <v>2</v>
      </c>
      <c r="F9">
        <v>0.75</v>
      </c>
      <c r="G9">
        <f t="shared" si="4"/>
        <v>1</v>
      </c>
      <c r="H9">
        <f t="shared" si="0"/>
        <v>7</v>
      </c>
      <c r="I9">
        <f t="shared" si="1"/>
        <v>2.6457513110645907</v>
      </c>
      <c r="J9">
        <f t="shared" si="2"/>
        <v>0.3779644730092272</v>
      </c>
      <c r="K9">
        <f t="shared" si="3"/>
        <v>1.1279644730092273</v>
      </c>
    </row>
    <row r="11" spans="1:15">
      <c r="B11" t="s">
        <v>22</v>
      </c>
      <c r="D11" s="1">
        <f>SUM(D3:D9)</f>
        <v>174</v>
      </c>
      <c r="E11" s="1">
        <f>SUM(E3:E9)</f>
        <v>194</v>
      </c>
      <c r="K11" s="1">
        <f>SUM(K3:K9)</f>
        <v>34.131351397652097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"/>
  <sheetViews>
    <sheetView workbookViewId="0">
      <selection activeCell="M6" sqref="M6"/>
    </sheetView>
  </sheetViews>
  <sheetFormatPr baseColWidth="10" defaultRowHeight="15"/>
  <cols>
    <col min="14" max="14" width="14.85546875" customWidth="1"/>
    <col min="15" max="15" width="13.42578125" customWidth="1"/>
  </cols>
  <sheetData>
    <row r="1" spans="1:15">
      <c r="A1" t="s">
        <v>6</v>
      </c>
    </row>
    <row r="2" spans="1:15" s="7" customFormat="1" ht="30"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</v>
      </c>
      <c r="H2" s="4" t="s">
        <v>2</v>
      </c>
      <c r="I2" s="4" t="s">
        <v>16</v>
      </c>
      <c r="J2" s="4" t="s">
        <v>17</v>
      </c>
      <c r="K2" s="4" t="s">
        <v>18</v>
      </c>
      <c r="L2" s="4"/>
      <c r="M2" s="4" t="s">
        <v>19</v>
      </c>
      <c r="N2" s="4" t="s">
        <v>21</v>
      </c>
      <c r="O2" s="4" t="s">
        <v>20</v>
      </c>
    </row>
    <row r="3" spans="1:15">
      <c r="A3">
        <v>2019</v>
      </c>
      <c r="B3">
        <v>1</v>
      </c>
      <c r="C3">
        <v>5</v>
      </c>
      <c r="D3">
        <v>229</v>
      </c>
      <c r="E3">
        <v>205</v>
      </c>
      <c r="F3">
        <v>0</v>
      </c>
      <c r="G3">
        <f>D3+1</f>
        <v>230</v>
      </c>
      <c r="H3">
        <f>C3+E3</f>
        <v>210</v>
      </c>
      <c r="I3">
        <f>SQRT(H3)</f>
        <v>14.491376746189438</v>
      </c>
      <c r="J3">
        <f>G3/I3</f>
        <v>15.871507864874147</v>
      </c>
      <c r="K3">
        <f>J3+F3</f>
        <v>15.871507864874147</v>
      </c>
    </row>
    <row r="4" spans="1:15">
      <c r="B4">
        <v>2</v>
      </c>
      <c r="C4">
        <v>5</v>
      </c>
      <c r="D4">
        <v>5</v>
      </c>
      <c r="E4">
        <v>4</v>
      </c>
      <c r="F4">
        <v>0</v>
      </c>
      <c r="G4">
        <f>D4+1</f>
        <v>6</v>
      </c>
      <c r="H4">
        <f t="shared" ref="H4:H25" si="0">C4+E4</f>
        <v>9</v>
      </c>
      <c r="I4">
        <f t="shared" ref="I4:I25" si="1">SQRT(H4)</f>
        <v>3</v>
      </c>
      <c r="J4">
        <f t="shared" ref="J4:J25" si="2">G4/I4</f>
        <v>2</v>
      </c>
      <c r="K4">
        <f t="shared" ref="K4:K25" si="3">J4+F4</f>
        <v>2</v>
      </c>
      <c r="M4" s="1">
        <f>K27</f>
        <v>83.471101679658034</v>
      </c>
      <c r="N4">
        <f>D27/23</f>
        <v>21.695652173913043</v>
      </c>
      <c r="O4">
        <f>E27/23</f>
        <v>44.521739130434781</v>
      </c>
    </row>
    <row r="5" spans="1:15">
      <c r="B5">
        <v>3</v>
      </c>
      <c r="C5">
        <v>5</v>
      </c>
      <c r="D5">
        <v>88</v>
      </c>
      <c r="E5">
        <v>22</v>
      </c>
      <c r="F5">
        <v>0.5</v>
      </c>
      <c r="G5">
        <f>D5+1</f>
        <v>89</v>
      </c>
      <c r="H5">
        <f t="shared" si="0"/>
        <v>27</v>
      </c>
      <c r="I5">
        <f t="shared" si="1"/>
        <v>5.196152422706632</v>
      </c>
      <c r="J5">
        <f t="shared" si="2"/>
        <v>17.128057985958897</v>
      </c>
      <c r="K5">
        <f t="shared" si="3"/>
        <v>17.628057985958897</v>
      </c>
    </row>
    <row r="6" spans="1:15">
      <c r="B6">
        <v>4</v>
      </c>
      <c r="C6">
        <v>5</v>
      </c>
      <c r="D6">
        <v>0</v>
      </c>
      <c r="E6">
        <v>1</v>
      </c>
      <c r="F6">
        <v>1</v>
      </c>
      <c r="G6">
        <f>D6+1</f>
        <v>1</v>
      </c>
      <c r="H6">
        <f t="shared" si="0"/>
        <v>6</v>
      </c>
      <c r="I6">
        <f t="shared" si="1"/>
        <v>2.4494897427831779</v>
      </c>
      <c r="J6">
        <f t="shared" si="2"/>
        <v>0.40824829046386307</v>
      </c>
      <c r="K6">
        <f t="shared" si="3"/>
        <v>1.4082482904638631</v>
      </c>
    </row>
    <row r="7" spans="1:15">
      <c r="B7">
        <v>5</v>
      </c>
      <c r="C7">
        <v>5</v>
      </c>
      <c r="D7">
        <v>0</v>
      </c>
      <c r="E7">
        <v>1</v>
      </c>
      <c r="F7">
        <v>1</v>
      </c>
      <c r="G7">
        <f t="shared" ref="G7:G25" si="4">D7+1</f>
        <v>1</v>
      </c>
      <c r="H7">
        <f t="shared" si="0"/>
        <v>6</v>
      </c>
      <c r="I7">
        <f t="shared" si="1"/>
        <v>2.4494897427831779</v>
      </c>
      <c r="J7">
        <f t="shared" si="2"/>
        <v>0.40824829046386307</v>
      </c>
      <c r="K7">
        <f t="shared" si="3"/>
        <v>1.4082482904638631</v>
      </c>
    </row>
    <row r="8" spans="1:15">
      <c r="B8">
        <v>6</v>
      </c>
      <c r="C8">
        <v>5</v>
      </c>
      <c r="D8">
        <v>0</v>
      </c>
      <c r="E8">
        <v>1</v>
      </c>
      <c r="F8">
        <v>1</v>
      </c>
      <c r="G8">
        <f t="shared" si="4"/>
        <v>1</v>
      </c>
      <c r="H8">
        <f t="shared" si="0"/>
        <v>6</v>
      </c>
      <c r="I8">
        <f t="shared" si="1"/>
        <v>2.4494897427831779</v>
      </c>
      <c r="J8">
        <f t="shared" si="2"/>
        <v>0.40824829046386307</v>
      </c>
      <c r="K8">
        <f t="shared" si="3"/>
        <v>1.4082482904638631</v>
      </c>
    </row>
    <row r="9" spans="1:15">
      <c r="B9">
        <v>7</v>
      </c>
      <c r="C9">
        <v>5</v>
      </c>
      <c r="D9">
        <v>15</v>
      </c>
      <c r="E9">
        <v>11</v>
      </c>
      <c r="F9">
        <v>1</v>
      </c>
      <c r="G9">
        <f t="shared" si="4"/>
        <v>16</v>
      </c>
      <c r="H9">
        <f t="shared" si="0"/>
        <v>16</v>
      </c>
      <c r="I9">
        <f t="shared" si="1"/>
        <v>4</v>
      </c>
      <c r="J9">
        <f t="shared" si="2"/>
        <v>4</v>
      </c>
      <c r="K9">
        <f t="shared" si="3"/>
        <v>5</v>
      </c>
    </row>
    <row r="10" spans="1:15">
      <c r="B10">
        <v>8</v>
      </c>
      <c r="C10">
        <v>5</v>
      </c>
      <c r="D10">
        <v>0</v>
      </c>
      <c r="E10">
        <v>8</v>
      </c>
      <c r="F10">
        <v>0.5</v>
      </c>
      <c r="G10">
        <f t="shared" si="4"/>
        <v>1</v>
      </c>
      <c r="H10">
        <f t="shared" si="0"/>
        <v>13</v>
      </c>
      <c r="I10">
        <f t="shared" si="1"/>
        <v>3.6055512754639891</v>
      </c>
      <c r="J10">
        <f t="shared" si="2"/>
        <v>0.27735009811261457</v>
      </c>
      <c r="K10">
        <f t="shared" si="3"/>
        <v>0.77735009811261457</v>
      </c>
    </row>
    <row r="11" spans="1:15">
      <c r="B11">
        <v>9</v>
      </c>
      <c r="C11">
        <v>5</v>
      </c>
      <c r="D11">
        <v>3</v>
      </c>
      <c r="E11">
        <v>5</v>
      </c>
      <c r="F11">
        <v>0</v>
      </c>
      <c r="G11">
        <f t="shared" si="4"/>
        <v>4</v>
      </c>
      <c r="H11">
        <f t="shared" si="0"/>
        <v>10</v>
      </c>
      <c r="I11">
        <f t="shared" si="1"/>
        <v>3.1622776601683795</v>
      </c>
      <c r="J11">
        <f t="shared" si="2"/>
        <v>1.2649110640673518</v>
      </c>
      <c r="K11">
        <f t="shared" si="3"/>
        <v>1.2649110640673518</v>
      </c>
    </row>
    <row r="12" spans="1:15">
      <c r="B12">
        <v>10</v>
      </c>
      <c r="C12">
        <v>5</v>
      </c>
      <c r="D12">
        <v>69</v>
      </c>
      <c r="E12">
        <v>609</v>
      </c>
      <c r="F12">
        <v>0</v>
      </c>
      <c r="G12">
        <f t="shared" si="4"/>
        <v>70</v>
      </c>
      <c r="H12">
        <f t="shared" si="0"/>
        <v>614</v>
      </c>
      <c r="I12">
        <f t="shared" si="1"/>
        <v>24.779023386727733</v>
      </c>
      <c r="J12">
        <f t="shared" si="2"/>
        <v>2.8249700929494161</v>
      </c>
      <c r="K12">
        <f t="shared" si="3"/>
        <v>2.8249700929494161</v>
      </c>
    </row>
    <row r="13" spans="1:15">
      <c r="B13">
        <v>11</v>
      </c>
      <c r="C13">
        <v>5</v>
      </c>
      <c r="D13">
        <v>0</v>
      </c>
      <c r="E13">
        <v>9</v>
      </c>
      <c r="F13">
        <v>0</v>
      </c>
      <c r="G13">
        <f t="shared" si="4"/>
        <v>1</v>
      </c>
      <c r="H13">
        <f t="shared" si="0"/>
        <v>14</v>
      </c>
      <c r="I13">
        <f t="shared" si="1"/>
        <v>3.7416573867739413</v>
      </c>
      <c r="J13">
        <f t="shared" si="2"/>
        <v>0.2672612419124244</v>
      </c>
      <c r="K13">
        <f t="shared" si="3"/>
        <v>0.2672612419124244</v>
      </c>
    </row>
    <row r="14" spans="1:15">
      <c r="B14">
        <v>12</v>
      </c>
      <c r="C14">
        <v>5</v>
      </c>
      <c r="D14">
        <v>0</v>
      </c>
      <c r="E14">
        <v>12</v>
      </c>
      <c r="F14">
        <v>1</v>
      </c>
      <c r="G14">
        <f t="shared" si="4"/>
        <v>1</v>
      </c>
      <c r="H14">
        <f t="shared" si="0"/>
        <v>17</v>
      </c>
      <c r="I14">
        <f t="shared" si="1"/>
        <v>4.1231056256176606</v>
      </c>
      <c r="J14">
        <f t="shared" si="2"/>
        <v>0.24253562503633297</v>
      </c>
      <c r="K14">
        <f t="shared" si="3"/>
        <v>1.2425356250363331</v>
      </c>
    </row>
    <row r="15" spans="1:15">
      <c r="B15">
        <v>13</v>
      </c>
      <c r="C15">
        <v>5</v>
      </c>
      <c r="D15">
        <v>0</v>
      </c>
      <c r="E15">
        <v>6</v>
      </c>
      <c r="F15">
        <v>0</v>
      </c>
      <c r="G15">
        <f t="shared" si="4"/>
        <v>1</v>
      </c>
      <c r="H15">
        <f t="shared" si="0"/>
        <v>11</v>
      </c>
      <c r="I15">
        <f t="shared" si="1"/>
        <v>3.3166247903553998</v>
      </c>
      <c r="J15">
        <f t="shared" si="2"/>
        <v>0.30151134457776363</v>
      </c>
      <c r="K15">
        <f t="shared" si="3"/>
        <v>0.30151134457776363</v>
      </c>
    </row>
    <row r="16" spans="1:15">
      <c r="B16">
        <v>14</v>
      </c>
      <c r="C16">
        <v>5</v>
      </c>
      <c r="D16">
        <v>16</v>
      </c>
      <c r="E16">
        <v>27</v>
      </c>
      <c r="F16">
        <v>0</v>
      </c>
      <c r="G16">
        <f t="shared" si="4"/>
        <v>17</v>
      </c>
      <c r="H16">
        <f t="shared" si="0"/>
        <v>32</v>
      </c>
      <c r="I16">
        <f t="shared" si="1"/>
        <v>5.6568542494923806</v>
      </c>
      <c r="J16">
        <f t="shared" si="2"/>
        <v>3.0052038200428268</v>
      </c>
      <c r="K16">
        <f t="shared" si="3"/>
        <v>3.0052038200428268</v>
      </c>
    </row>
    <row r="17" spans="2:11">
      <c r="B17">
        <v>15</v>
      </c>
      <c r="C17">
        <v>5</v>
      </c>
      <c r="D17">
        <v>0</v>
      </c>
      <c r="E17">
        <v>10</v>
      </c>
      <c r="F17">
        <v>0.5</v>
      </c>
      <c r="G17">
        <f t="shared" si="4"/>
        <v>1</v>
      </c>
      <c r="H17">
        <f t="shared" si="0"/>
        <v>15</v>
      </c>
      <c r="I17">
        <f t="shared" si="1"/>
        <v>3.872983346207417</v>
      </c>
      <c r="J17">
        <f t="shared" si="2"/>
        <v>0.2581988897471611</v>
      </c>
      <c r="K17">
        <f t="shared" si="3"/>
        <v>0.7581988897471611</v>
      </c>
    </row>
    <row r="18" spans="2:11">
      <c r="B18">
        <v>16</v>
      </c>
      <c r="C18">
        <v>5</v>
      </c>
      <c r="D18">
        <v>0</v>
      </c>
      <c r="E18">
        <v>4</v>
      </c>
      <c r="F18">
        <v>0.75</v>
      </c>
      <c r="G18">
        <f t="shared" si="4"/>
        <v>1</v>
      </c>
      <c r="H18">
        <f t="shared" si="0"/>
        <v>9</v>
      </c>
      <c r="I18">
        <f t="shared" si="1"/>
        <v>3</v>
      </c>
      <c r="J18">
        <f t="shared" si="2"/>
        <v>0.33333333333333331</v>
      </c>
      <c r="K18">
        <f t="shared" si="3"/>
        <v>1.0833333333333333</v>
      </c>
    </row>
    <row r="19" spans="2:11">
      <c r="B19">
        <v>17</v>
      </c>
      <c r="C19">
        <v>5</v>
      </c>
      <c r="D19">
        <v>1</v>
      </c>
      <c r="E19">
        <v>3</v>
      </c>
      <c r="F19">
        <v>0.75</v>
      </c>
      <c r="G19">
        <f t="shared" si="4"/>
        <v>2</v>
      </c>
      <c r="H19">
        <f t="shared" si="0"/>
        <v>8</v>
      </c>
      <c r="I19">
        <f t="shared" si="1"/>
        <v>2.8284271247461903</v>
      </c>
      <c r="J19">
        <f t="shared" si="2"/>
        <v>0.70710678118654746</v>
      </c>
      <c r="K19">
        <f t="shared" si="3"/>
        <v>1.4571067811865475</v>
      </c>
    </row>
    <row r="20" spans="2:11">
      <c r="B20">
        <v>18</v>
      </c>
      <c r="C20">
        <v>5</v>
      </c>
      <c r="D20">
        <v>22</v>
      </c>
      <c r="E20">
        <v>8</v>
      </c>
      <c r="F20">
        <v>0</v>
      </c>
      <c r="G20">
        <f t="shared" si="4"/>
        <v>23</v>
      </c>
      <c r="H20">
        <f t="shared" si="0"/>
        <v>13</v>
      </c>
      <c r="I20">
        <f t="shared" si="1"/>
        <v>3.6055512754639891</v>
      </c>
      <c r="J20">
        <f t="shared" si="2"/>
        <v>6.3790522565901355</v>
      </c>
      <c r="K20">
        <f t="shared" si="3"/>
        <v>6.3790522565901355</v>
      </c>
    </row>
    <row r="21" spans="2:11">
      <c r="B21">
        <v>19</v>
      </c>
      <c r="C21">
        <v>5</v>
      </c>
      <c r="D21">
        <v>6</v>
      </c>
      <c r="E21">
        <v>9</v>
      </c>
      <c r="F21">
        <v>1</v>
      </c>
      <c r="G21">
        <f t="shared" si="4"/>
        <v>7</v>
      </c>
      <c r="H21">
        <f t="shared" si="0"/>
        <v>14</v>
      </c>
      <c r="I21">
        <f t="shared" si="1"/>
        <v>3.7416573867739413</v>
      </c>
      <c r="J21">
        <f t="shared" si="2"/>
        <v>1.8708286933869707</v>
      </c>
      <c r="K21">
        <f t="shared" si="3"/>
        <v>2.8708286933869704</v>
      </c>
    </row>
    <row r="22" spans="2:11">
      <c r="B22">
        <v>20</v>
      </c>
      <c r="C22">
        <v>5</v>
      </c>
      <c r="D22">
        <v>16</v>
      </c>
      <c r="E22">
        <v>3</v>
      </c>
      <c r="F22">
        <v>0.75</v>
      </c>
      <c r="G22">
        <f t="shared" si="4"/>
        <v>17</v>
      </c>
      <c r="H22">
        <f t="shared" si="0"/>
        <v>8</v>
      </c>
      <c r="I22">
        <f t="shared" si="1"/>
        <v>2.8284271247461903</v>
      </c>
      <c r="J22">
        <f t="shared" si="2"/>
        <v>6.0104076400856536</v>
      </c>
      <c r="K22">
        <f t="shared" si="3"/>
        <v>6.7604076400856536</v>
      </c>
    </row>
    <row r="23" spans="2:11">
      <c r="B23">
        <v>21</v>
      </c>
      <c r="C23">
        <v>5</v>
      </c>
      <c r="D23">
        <v>0</v>
      </c>
      <c r="E23">
        <v>54</v>
      </c>
      <c r="F23">
        <v>0</v>
      </c>
      <c r="G23">
        <f t="shared" si="4"/>
        <v>1</v>
      </c>
      <c r="H23">
        <f t="shared" si="0"/>
        <v>59</v>
      </c>
      <c r="I23">
        <f t="shared" si="1"/>
        <v>7.6811457478686078</v>
      </c>
      <c r="J23">
        <f t="shared" si="2"/>
        <v>0.13018891098082389</v>
      </c>
      <c r="K23">
        <f t="shared" si="3"/>
        <v>0.13018891098082389</v>
      </c>
    </row>
    <row r="24" spans="2:11">
      <c r="B24">
        <v>22</v>
      </c>
      <c r="C24">
        <v>5</v>
      </c>
      <c r="D24">
        <v>0</v>
      </c>
      <c r="E24">
        <v>2</v>
      </c>
      <c r="F24">
        <v>0.75</v>
      </c>
      <c r="G24">
        <f t="shared" si="4"/>
        <v>1</v>
      </c>
      <c r="H24">
        <f t="shared" si="0"/>
        <v>7</v>
      </c>
      <c r="I24">
        <f t="shared" si="1"/>
        <v>2.6457513110645907</v>
      </c>
      <c r="J24">
        <f t="shared" si="2"/>
        <v>0.3779644730092272</v>
      </c>
      <c r="K24">
        <f t="shared" si="3"/>
        <v>1.1279644730092273</v>
      </c>
    </row>
    <row r="25" spans="2:11">
      <c r="B25">
        <v>23</v>
      </c>
      <c r="C25">
        <v>5</v>
      </c>
      <c r="D25">
        <v>29</v>
      </c>
      <c r="E25">
        <v>10</v>
      </c>
      <c r="F25">
        <v>0.75</v>
      </c>
      <c r="G25">
        <f t="shared" si="4"/>
        <v>30</v>
      </c>
      <c r="H25">
        <f t="shared" si="0"/>
        <v>15</v>
      </c>
      <c r="I25">
        <f t="shared" si="1"/>
        <v>3.872983346207417</v>
      </c>
      <c r="J25">
        <f t="shared" si="2"/>
        <v>7.7459666924148332</v>
      </c>
      <c r="K25">
        <f t="shared" si="3"/>
        <v>8.4959666924148323</v>
      </c>
    </row>
    <row r="27" spans="2:11">
      <c r="D27" s="1">
        <f>SUM(D3:D25)</f>
        <v>499</v>
      </c>
      <c r="E27" s="1">
        <f>SUM(E3:E25)</f>
        <v>1024</v>
      </c>
      <c r="K27" s="1">
        <f>SUM(K3:K25)</f>
        <v>83.471101679658034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workbookViewId="0">
      <selection activeCell="B2" sqref="B2:O2"/>
    </sheetView>
  </sheetViews>
  <sheetFormatPr baseColWidth="10" defaultRowHeight="15"/>
  <sheetData>
    <row r="1" spans="1:15">
      <c r="A1" t="s">
        <v>7</v>
      </c>
    </row>
    <row r="2" spans="1:15"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</v>
      </c>
      <c r="H2" t="s">
        <v>2</v>
      </c>
      <c r="I2" t="s">
        <v>16</v>
      </c>
      <c r="J2" t="s">
        <v>17</v>
      </c>
      <c r="K2" t="s">
        <v>18</v>
      </c>
      <c r="M2" t="s">
        <v>19</v>
      </c>
      <c r="N2" t="s">
        <v>21</v>
      </c>
      <c r="O2" t="s">
        <v>20</v>
      </c>
    </row>
    <row r="3" spans="1:15">
      <c r="A3">
        <v>2019</v>
      </c>
      <c r="B3">
        <v>1</v>
      </c>
      <c r="C3">
        <v>5</v>
      </c>
      <c r="D3">
        <v>21</v>
      </c>
      <c r="E3">
        <v>6</v>
      </c>
      <c r="F3">
        <v>0</v>
      </c>
      <c r="G3">
        <f>D3+1</f>
        <v>22</v>
      </c>
      <c r="H3">
        <f>C3+E3</f>
        <v>11</v>
      </c>
      <c r="I3">
        <f>SQRT(H3)</f>
        <v>3.3166247903553998</v>
      </c>
      <c r="J3">
        <f>G3/I3</f>
        <v>6.6332495807107996</v>
      </c>
      <c r="K3">
        <f>J3+F3</f>
        <v>6.6332495807107996</v>
      </c>
    </row>
    <row r="4" spans="1:15">
      <c r="B4">
        <v>2</v>
      </c>
      <c r="C4">
        <v>5</v>
      </c>
      <c r="D4">
        <v>1</v>
      </c>
      <c r="E4">
        <v>4</v>
      </c>
      <c r="F4">
        <v>0.75</v>
      </c>
      <c r="G4">
        <f>D4+1</f>
        <v>2</v>
      </c>
      <c r="H4">
        <f t="shared" ref="H4:H17" si="0">C4+E4</f>
        <v>9</v>
      </c>
      <c r="I4">
        <f t="shared" ref="I4:I17" si="1">SQRT(H4)</f>
        <v>3</v>
      </c>
      <c r="J4">
        <f t="shared" ref="J4:J17" si="2">G4/I4</f>
        <v>0.66666666666666663</v>
      </c>
      <c r="K4">
        <f t="shared" ref="K4:K17" si="3">J4+F4</f>
        <v>1.4166666666666665</v>
      </c>
      <c r="M4" s="1">
        <f>K18</f>
        <v>84.46955330667123</v>
      </c>
      <c r="N4">
        <f>D18/15</f>
        <v>19.866666666666667</v>
      </c>
      <c r="O4">
        <f>E18/15</f>
        <v>24.533333333333335</v>
      </c>
    </row>
    <row r="5" spans="1:15">
      <c r="B5">
        <v>3</v>
      </c>
      <c r="C5">
        <v>5</v>
      </c>
      <c r="D5">
        <v>0</v>
      </c>
      <c r="E5">
        <v>70</v>
      </c>
      <c r="F5">
        <v>0</v>
      </c>
      <c r="G5">
        <f>D5+1</f>
        <v>1</v>
      </c>
      <c r="H5">
        <f t="shared" si="0"/>
        <v>75</v>
      </c>
      <c r="I5">
        <f t="shared" si="1"/>
        <v>8.6602540378443873</v>
      </c>
      <c r="J5">
        <f t="shared" si="2"/>
        <v>0.11547005383792514</v>
      </c>
      <c r="K5">
        <f t="shared" si="3"/>
        <v>0.11547005383792514</v>
      </c>
    </row>
    <row r="6" spans="1:15">
      <c r="B6">
        <v>4</v>
      </c>
      <c r="C6">
        <v>5</v>
      </c>
      <c r="D6">
        <v>3</v>
      </c>
      <c r="E6">
        <v>70</v>
      </c>
      <c r="F6">
        <v>0</v>
      </c>
      <c r="G6">
        <f>D6+1</f>
        <v>4</v>
      </c>
      <c r="H6">
        <f t="shared" si="0"/>
        <v>75</v>
      </c>
      <c r="I6">
        <f t="shared" si="1"/>
        <v>8.6602540378443873</v>
      </c>
      <c r="J6">
        <f t="shared" si="2"/>
        <v>0.46188021535170054</v>
      </c>
      <c r="K6">
        <f t="shared" si="3"/>
        <v>0.46188021535170054</v>
      </c>
    </row>
    <row r="7" spans="1:15">
      <c r="B7">
        <v>5</v>
      </c>
      <c r="C7">
        <v>5</v>
      </c>
      <c r="D7">
        <v>0</v>
      </c>
      <c r="E7">
        <v>20</v>
      </c>
      <c r="F7">
        <v>0</v>
      </c>
      <c r="G7">
        <f t="shared" ref="G7:G17" si="4">D7+1</f>
        <v>1</v>
      </c>
      <c r="H7">
        <f t="shared" si="0"/>
        <v>25</v>
      </c>
      <c r="I7">
        <f t="shared" si="1"/>
        <v>5</v>
      </c>
      <c r="J7">
        <f t="shared" si="2"/>
        <v>0.2</v>
      </c>
      <c r="K7">
        <f t="shared" si="3"/>
        <v>0.2</v>
      </c>
    </row>
    <row r="8" spans="1:15">
      <c r="B8">
        <v>6</v>
      </c>
      <c r="C8">
        <v>5</v>
      </c>
      <c r="D8">
        <v>9</v>
      </c>
      <c r="E8">
        <v>51</v>
      </c>
      <c r="F8">
        <v>0</v>
      </c>
      <c r="G8">
        <f t="shared" si="4"/>
        <v>10</v>
      </c>
      <c r="H8">
        <f t="shared" si="0"/>
        <v>56</v>
      </c>
      <c r="I8">
        <f t="shared" si="1"/>
        <v>7.4833147735478827</v>
      </c>
      <c r="J8">
        <f t="shared" si="2"/>
        <v>1.3363062095621219</v>
      </c>
      <c r="K8">
        <f t="shared" si="3"/>
        <v>1.3363062095621219</v>
      </c>
    </row>
    <row r="9" spans="1:15">
      <c r="B9">
        <v>7</v>
      </c>
      <c r="C9">
        <v>5</v>
      </c>
      <c r="D9">
        <v>37</v>
      </c>
      <c r="E9">
        <v>6</v>
      </c>
      <c r="F9">
        <v>0</v>
      </c>
      <c r="G9">
        <f t="shared" si="4"/>
        <v>38</v>
      </c>
      <c r="H9">
        <f t="shared" si="0"/>
        <v>11</v>
      </c>
      <c r="I9">
        <f t="shared" si="1"/>
        <v>3.3166247903553998</v>
      </c>
      <c r="J9">
        <f t="shared" si="2"/>
        <v>11.457431093955018</v>
      </c>
      <c r="K9">
        <f t="shared" si="3"/>
        <v>11.457431093955018</v>
      </c>
    </row>
    <row r="10" spans="1:15">
      <c r="B10">
        <v>8</v>
      </c>
      <c r="C10">
        <v>5</v>
      </c>
      <c r="D10">
        <v>21</v>
      </c>
      <c r="E10">
        <v>5</v>
      </c>
      <c r="F10">
        <v>0</v>
      </c>
      <c r="G10">
        <f t="shared" si="4"/>
        <v>22</v>
      </c>
      <c r="H10">
        <f t="shared" si="0"/>
        <v>10</v>
      </c>
      <c r="I10">
        <f t="shared" si="1"/>
        <v>3.1622776601683795</v>
      </c>
      <c r="J10">
        <f t="shared" si="2"/>
        <v>6.9570108523704342</v>
      </c>
      <c r="K10">
        <f t="shared" si="3"/>
        <v>6.9570108523704342</v>
      </c>
    </row>
    <row r="11" spans="1:15">
      <c r="B11">
        <v>9</v>
      </c>
      <c r="C11">
        <v>5</v>
      </c>
      <c r="D11">
        <v>44</v>
      </c>
      <c r="E11">
        <v>7</v>
      </c>
      <c r="F11">
        <v>0</v>
      </c>
      <c r="G11">
        <f t="shared" si="4"/>
        <v>45</v>
      </c>
      <c r="H11">
        <f t="shared" si="0"/>
        <v>12</v>
      </c>
      <c r="I11">
        <f t="shared" si="1"/>
        <v>3.4641016151377544</v>
      </c>
      <c r="J11">
        <f t="shared" si="2"/>
        <v>12.99038105676658</v>
      </c>
      <c r="K11">
        <f t="shared" si="3"/>
        <v>12.99038105676658</v>
      </c>
    </row>
    <row r="12" spans="1:15">
      <c r="B12">
        <v>10</v>
      </c>
      <c r="C12">
        <v>5</v>
      </c>
      <c r="D12">
        <v>15</v>
      </c>
      <c r="E12">
        <v>7</v>
      </c>
      <c r="F12">
        <v>0</v>
      </c>
      <c r="G12">
        <f t="shared" si="4"/>
        <v>16</v>
      </c>
      <c r="H12">
        <f t="shared" si="0"/>
        <v>12</v>
      </c>
      <c r="I12">
        <f t="shared" si="1"/>
        <v>3.4641016151377544</v>
      </c>
      <c r="J12">
        <f t="shared" si="2"/>
        <v>4.6188021535170067</v>
      </c>
      <c r="K12">
        <f t="shared" si="3"/>
        <v>4.6188021535170067</v>
      </c>
    </row>
    <row r="13" spans="1:15">
      <c r="B13">
        <v>11</v>
      </c>
      <c r="C13">
        <v>5</v>
      </c>
      <c r="D13">
        <v>21</v>
      </c>
      <c r="E13">
        <v>20</v>
      </c>
      <c r="F13">
        <v>0</v>
      </c>
      <c r="G13">
        <f t="shared" si="4"/>
        <v>22</v>
      </c>
      <c r="H13">
        <f t="shared" si="0"/>
        <v>25</v>
      </c>
      <c r="I13">
        <f t="shared" si="1"/>
        <v>5</v>
      </c>
      <c r="J13">
        <f t="shared" si="2"/>
        <v>4.4000000000000004</v>
      </c>
      <c r="K13">
        <f t="shared" si="3"/>
        <v>4.4000000000000004</v>
      </c>
    </row>
    <row r="14" spans="1:15">
      <c r="B14">
        <v>12</v>
      </c>
      <c r="C14">
        <v>5</v>
      </c>
      <c r="D14">
        <v>45</v>
      </c>
      <c r="E14">
        <v>3</v>
      </c>
      <c r="F14">
        <v>0.75</v>
      </c>
      <c r="G14">
        <f t="shared" si="4"/>
        <v>46</v>
      </c>
      <c r="H14">
        <f t="shared" si="0"/>
        <v>8</v>
      </c>
      <c r="I14">
        <f t="shared" si="1"/>
        <v>2.8284271247461903</v>
      </c>
      <c r="J14">
        <f t="shared" si="2"/>
        <v>16.263455967290593</v>
      </c>
      <c r="K14">
        <f t="shared" si="3"/>
        <v>17.013455967290593</v>
      </c>
    </row>
    <row r="15" spans="1:15">
      <c r="B15">
        <v>13</v>
      </c>
      <c r="C15">
        <v>5</v>
      </c>
      <c r="D15">
        <v>54</v>
      </c>
      <c r="E15">
        <v>23</v>
      </c>
      <c r="F15">
        <v>0</v>
      </c>
      <c r="G15">
        <f t="shared" si="4"/>
        <v>55</v>
      </c>
      <c r="H15">
        <f t="shared" si="0"/>
        <v>28</v>
      </c>
      <c r="I15">
        <f t="shared" si="1"/>
        <v>5.2915026221291814</v>
      </c>
      <c r="J15">
        <f t="shared" si="2"/>
        <v>10.394023007753749</v>
      </c>
      <c r="K15">
        <f t="shared" si="3"/>
        <v>10.394023007753749</v>
      </c>
    </row>
    <row r="16" spans="1:15">
      <c r="B16">
        <v>14</v>
      </c>
      <c r="C16">
        <v>5</v>
      </c>
      <c r="D16">
        <v>10</v>
      </c>
      <c r="E16">
        <v>69</v>
      </c>
      <c r="F16">
        <v>0</v>
      </c>
      <c r="G16">
        <f t="shared" si="4"/>
        <v>11</v>
      </c>
      <c r="H16">
        <f t="shared" si="0"/>
        <v>74</v>
      </c>
      <c r="I16">
        <f t="shared" si="1"/>
        <v>8.6023252670426267</v>
      </c>
      <c r="J16">
        <f t="shared" si="2"/>
        <v>1.2787240261820121</v>
      </c>
      <c r="K16">
        <f t="shared" si="3"/>
        <v>1.2787240261820121</v>
      </c>
    </row>
    <row r="17" spans="2:11">
      <c r="B17">
        <v>15</v>
      </c>
      <c r="C17">
        <v>5</v>
      </c>
      <c r="D17">
        <v>17</v>
      </c>
      <c r="E17">
        <v>7</v>
      </c>
      <c r="F17">
        <v>0</v>
      </c>
      <c r="G17">
        <f t="shared" si="4"/>
        <v>18</v>
      </c>
      <c r="H17">
        <f t="shared" si="0"/>
        <v>12</v>
      </c>
      <c r="I17">
        <f t="shared" si="1"/>
        <v>3.4641016151377544</v>
      </c>
      <c r="J17">
        <f t="shared" si="2"/>
        <v>5.196152422706632</v>
      </c>
      <c r="K17">
        <f t="shared" si="3"/>
        <v>5.196152422706632</v>
      </c>
    </row>
    <row r="18" spans="2:11">
      <c r="D18" s="1">
        <f>SUM(D3:D17)</f>
        <v>298</v>
      </c>
      <c r="E18" s="1">
        <f>SUM(E3:E17)</f>
        <v>368</v>
      </c>
      <c r="K18" s="1">
        <f>SUM(K3:K17)</f>
        <v>84.46955330667123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workbookViewId="0">
      <selection activeCell="C2" sqref="C2:P2"/>
    </sheetView>
  </sheetViews>
  <sheetFormatPr baseColWidth="10" defaultColWidth="9.140625" defaultRowHeight="15"/>
  <cols>
    <col min="9" max="9" width="13.85546875" customWidth="1"/>
  </cols>
  <sheetData>
    <row r="1" spans="1:16">
      <c r="A1" t="s">
        <v>8</v>
      </c>
    </row>
    <row r="2" spans="1:16">
      <c r="B2" t="s">
        <v>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</v>
      </c>
      <c r="I2" t="s">
        <v>2</v>
      </c>
      <c r="J2" t="s">
        <v>16</v>
      </c>
      <c r="K2" t="s">
        <v>17</v>
      </c>
      <c r="L2" t="s">
        <v>18</v>
      </c>
      <c r="N2" t="s">
        <v>19</v>
      </c>
      <c r="O2" t="s">
        <v>21</v>
      </c>
      <c r="P2" t="s">
        <v>20</v>
      </c>
    </row>
    <row r="3" spans="1:16">
      <c r="A3">
        <v>2019</v>
      </c>
      <c r="B3">
        <v>1</v>
      </c>
      <c r="C3">
        <v>5</v>
      </c>
      <c r="D3">
        <v>0</v>
      </c>
      <c r="E3">
        <v>14</v>
      </c>
      <c r="F3">
        <v>1</v>
      </c>
      <c r="G3">
        <f>D3+1</f>
        <v>1</v>
      </c>
      <c r="H3">
        <f>C3+E3</f>
        <v>19</v>
      </c>
      <c r="I3">
        <f>SQRT(H3)</f>
        <v>4.358898943540674</v>
      </c>
      <c r="J3">
        <f>G3/I3</f>
        <v>0.22941573387056174</v>
      </c>
      <c r="K3">
        <f>J3+F3</f>
        <v>1.2294157338705618</v>
      </c>
    </row>
    <row r="4" spans="1:16">
      <c r="B4">
        <v>2</v>
      </c>
      <c r="C4">
        <v>5</v>
      </c>
      <c r="D4">
        <v>0</v>
      </c>
      <c r="E4">
        <v>15</v>
      </c>
      <c r="F4">
        <v>1</v>
      </c>
      <c r="G4">
        <f t="shared" ref="G4:G14" si="0">D4+1</f>
        <v>1</v>
      </c>
      <c r="H4">
        <f t="shared" ref="H4:H14" si="1">C4+E4</f>
        <v>20</v>
      </c>
      <c r="I4">
        <f>SQRT(H4)</f>
        <v>4.4721359549995796</v>
      </c>
      <c r="J4">
        <f t="shared" ref="J4:J14" si="2">G4/I4</f>
        <v>0.22360679774997896</v>
      </c>
      <c r="K4">
        <f t="shared" ref="K4:K14" si="3">J4+F4</f>
        <v>1.2236067977499789</v>
      </c>
    </row>
    <row r="5" spans="1:16">
      <c r="B5">
        <v>3</v>
      </c>
      <c r="C5">
        <v>5</v>
      </c>
      <c r="D5">
        <v>0</v>
      </c>
      <c r="E5">
        <v>17</v>
      </c>
      <c r="F5">
        <v>0.5</v>
      </c>
      <c r="G5">
        <f t="shared" si="0"/>
        <v>1</v>
      </c>
      <c r="H5">
        <f t="shared" si="1"/>
        <v>22</v>
      </c>
      <c r="I5">
        <f>SQRT(H5)</f>
        <v>4.6904157598234297</v>
      </c>
      <c r="J5">
        <f t="shared" si="2"/>
        <v>0.21320071635561041</v>
      </c>
      <c r="K5">
        <f t="shared" si="3"/>
        <v>0.71320071635561044</v>
      </c>
    </row>
    <row r="6" spans="1:16">
      <c r="B6">
        <v>4</v>
      </c>
      <c r="C6">
        <v>5</v>
      </c>
      <c r="D6">
        <v>0</v>
      </c>
      <c r="E6">
        <v>3</v>
      </c>
      <c r="F6">
        <v>1</v>
      </c>
      <c r="G6">
        <f t="shared" si="0"/>
        <v>1</v>
      </c>
      <c r="H6">
        <f t="shared" si="1"/>
        <v>8</v>
      </c>
      <c r="I6">
        <f t="shared" ref="I6:I14" si="4">SQRT(H6)</f>
        <v>2.8284271247461903</v>
      </c>
      <c r="J6">
        <f t="shared" si="2"/>
        <v>0.35355339059327373</v>
      </c>
      <c r="K6">
        <f t="shared" si="3"/>
        <v>1.3535533905932737</v>
      </c>
      <c r="M6" s="1">
        <f>K16</f>
        <v>93.686502048938948</v>
      </c>
      <c r="N6">
        <f>D15/12</f>
        <v>51.5</v>
      </c>
      <c r="O6">
        <f>E15/12</f>
        <v>38.25</v>
      </c>
    </row>
    <row r="7" spans="1:16">
      <c r="B7">
        <v>5</v>
      </c>
      <c r="C7">
        <v>5</v>
      </c>
      <c r="D7">
        <v>29</v>
      </c>
      <c r="E7">
        <v>99</v>
      </c>
      <c r="F7">
        <v>0</v>
      </c>
      <c r="G7">
        <f t="shared" si="0"/>
        <v>30</v>
      </c>
      <c r="H7">
        <f t="shared" si="1"/>
        <v>104</v>
      </c>
      <c r="I7">
        <f t="shared" si="4"/>
        <v>10.198039027185569</v>
      </c>
      <c r="J7">
        <f t="shared" si="2"/>
        <v>2.9417420270727606</v>
      </c>
      <c r="K7">
        <f t="shared" si="3"/>
        <v>2.9417420270727606</v>
      </c>
    </row>
    <row r="8" spans="1:16">
      <c r="B8">
        <v>6</v>
      </c>
      <c r="C8">
        <v>5</v>
      </c>
      <c r="D8">
        <v>259</v>
      </c>
      <c r="E8">
        <v>29</v>
      </c>
      <c r="F8">
        <v>0.5</v>
      </c>
      <c r="G8">
        <f t="shared" si="0"/>
        <v>260</v>
      </c>
      <c r="H8">
        <f t="shared" si="1"/>
        <v>34</v>
      </c>
      <c r="I8">
        <f t="shared" si="4"/>
        <v>5.8309518948453007</v>
      </c>
      <c r="J8">
        <f t="shared" si="2"/>
        <v>44.589632137052298</v>
      </c>
      <c r="K8">
        <f t="shared" si="3"/>
        <v>45.089632137052298</v>
      </c>
    </row>
    <row r="9" spans="1:16">
      <c r="B9">
        <v>7</v>
      </c>
      <c r="C9">
        <v>5</v>
      </c>
      <c r="D9">
        <v>229</v>
      </c>
      <c r="E9">
        <v>205</v>
      </c>
      <c r="F9">
        <v>0.5</v>
      </c>
      <c r="G9">
        <f t="shared" si="0"/>
        <v>230</v>
      </c>
      <c r="H9">
        <f t="shared" si="1"/>
        <v>210</v>
      </c>
      <c r="I9">
        <f t="shared" si="4"/>
        <v>14.491376746189438</v>
      </c>
      <c r="J9">
        <f t="shared" si="2"/>
        <v>15.871507864874147</v>
      </c>
      <c r="K9">
        <f t="shared" si="3"/>
        <v>16.371507864874147</v>
      </c>
    </row>
    <row r="10" spans="1:16">
      <c r="B10">
        <v>8</v>
      </c>
      <c r="C10">
        <v>5</v>
      </c>
      <c r="D10">
        <v>10</v>
      </c>
      <c r="E10">
        <v>6</v>
      </c>
      <c r="F10">
        <v>0.75</v>
      </c>
      <c r="G10">
        <f t="shared" si="0"/>
        <v>11</v>
      </c>
      <c r="H10">
        <f t="shared" si="1"/>
        <v>11</v>
      </c>
      <c r="I10">
        <f t="shared" si="4"/>
        <v>3.3166247903553998</v>
      </c>
      <c r="J10">
        <f t="shared" si="2"/>
        <v>3.3166247903553998</v>
      </c>
      <c r="K10">
        <f t="shared" si="3"/>
        <v>4.0666247903553998</v>
      </c>
    </row>
    <row r="11" spans="1:16">
      <c r="B11">
        <v>9</v>
      </c>
      <c r="C11">
        <v>5</v>
      </c>
      <c r="D11">
        <v>4</v>
      </c>
      <c r="E11">
        <v>3</v>
      </c>
      <c r="F11">
        <v>1</v>
      </c>
      <c r="G11">
        <f t="shared" si="0"/>
        <v>5</v>
      </c>
      <c r="H11">
        <f t="shared" si="1"/>
        <v>8</v>
      </c>
      <c r="I11">
        <f t="shared" si="4"/>
        <v>2.8284271247461903</v>
      </c>
      <c r="J11">
        <f t="shared" si="2"/>
        <v>1.7677669529663687</v>
      </c>
      <c r="K11">
        <f t="shared" si="3"/>
        <v>2.7677669529663689</v>
      </c>
    </row>
    <row r="12" spans="1:16">
      <c r="B12">
        <v>10</v>
      </c>
      <c r="C12">
        <v>5</v>
      </c>
      <c r="D12">
        <v>7</v>
      </c>
      <c r="E12">
        <v>17</v>
      </c>
      <c r="F12">
        <v>0.5</v>
      </c>
      <c r="G12">
        <f t="shared" si="0"/>
        <v>8</v>
      </c>
      <c r="H12">
        <f t="shared" si="1"/>
        <v>22</v>
      </c>
      <c r="I12">
        <f t="shared" si="4"/>
        <v>4.6904157598234297</v>
      </c>
      <c r="J12">
        <f t="shared" si="2"/>
        <v>1.7056057308448833</v>
      </c>
      <c r="K12">
        <f t="shared" si="3"/>
        <v>2.2056057308448835</v>
      </c>
    </row>
    <row r="13" spans="1:16">
      <c r="B13">
        <v>11</v>
      </c>
      <c r="C13">
        <v>5</v>
      </c>
      <c r="D13">
        <v>56</v>
      </c>
      <c r="E13">
        <v>32</v>
      </c>
      <c r="F13">
        <v>0.5</v>
      </c>
      <c r="G13">
        <f t="shared" si="0"/>
        <v>57</v>
      </c>
      <c r="H13">
        <f t="shared" si="1"/>
        <v>37</v>
      </c>
      <c r="I13">
        <f t="shared" si="4"/>
        <v>6.0827625302982193</v>
      </c>
      <c r="J13">
        <f t="shared" si="2"/>
        <v>9.3707422764053661</v>
      </c>
      <c r="K13">
        <f t="shared" si="3"/>
        <v>9.8707422764053661</v>
      </c>
    </row>
    <row r="14" spans="1:16">
      <c r="B14">
        <v>12</v>
      </c>
      <c r="C14">
        <v>5</v>
      </c>
      <c r="D14">
        <v>24</v>
      </c>
      <c r="E14">
        <v>19</v>
      </c>
      <c r="F14">
        <v>0.75</v>
      </c>
      <c r="G14">
        <f t="shared" si="0"/>
        <v>25</v>
      </c>
      <c r="H14">
        <f t="shared" si="1"/>
        <v>24</v>
      </c>
      <c r="I14">
        <f t="shared" si="4"/>
        <v>4.8989794855663558</v>
      </c>
      <c r="J14">
        <f t="shared" si="2"/>
        <v>5.1031036307982882</v>
      </c>
      <c r="K14">
        <f t="shared" si="3"/>
        <v>5.8531036307982882</v>
      </c>
    </row>
    <row r="15" spans="1:16">
      <c r="D15" s="1">
        <f>SUM(D3:D14)</f>
        <v>618</v>
      </c>
      <c r="E15" s="1">
        <f>SUM(E3:E14)</f>
        <v>459</v>
      </c>
    </row>
    <row r="16" spans="1:16">
      <c r="E16" s="1"/>
      <c r="K16" s="1">
        <f>SUM(K3:K14)</f>
        <v>93.686502048938948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workbookViewId="0">
      <selection activeCell="C2" sqref="C2"/>
    </sheetView>
  </sheetViews>
  <sheetFormatPr baseColWidth="10" defaultRowHeight="15"/>
  <sheetData>
    <row r="1" spans="1:15">
      <c r="A1" t="s">
        <v>9</v>
      </c>
    </row>
    <row r="2" spans="1:15"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</v>
      </c>
      <c r="H2" t="s">
        <v>2</v>
      </c>
      <c r="I2" t="s">
        <v>16</v>
      </c>
      <c r="J2" t="s">
        <v>17</v>
      </c>
      <c r="K2" t="s">
        <v>18</v>
      </c>
      <c r="M2" t="s">
        <v>19</v>
      </c>
      <c r="N2" t="s">
        <v>21</v>
      </c>
      <c r="O2" t="s">
        <v>20</v>
      </c>
    </row>
    <row r="3" spans="1:15">
      <c r="A3">
        <v>2019</v>
      </c>
      <c r="B3">
        <v>1</v>
      </c>
      <c r="C3">
        <v>5</v>
      </c>
      <c r="D3">
        <v>0</v>
      </c>
      <c r="E3">
        <v>37</v>
      </c>
      <c r="F3">
        <v>0</v>
      </c>
      <c r="G3">
        <f>D3+1</f>
        <v>1</v>
      </c>
      <c r="H3">
        <f>C3+E3</f>
        <v>42</v>
      </c>
      <c r="I3">
        <f>SQRT(H3)</f>
        <v>6.4807406984078604</v>
      </c>
      <c r="J3">
        <f>G3/I3</f>
        <v>0.15430334996209191</v>
      </c>
      <c r="K3">
        <f>J3+F3</f>
        <v>0.15430334996209191</v>
      </c>
    </row>
    <row r="4" spans="1:15">
      <c r="B4">
        <v>2</v>
      </c>
      <c r="C4">
        <v>5</v>
      </c>
      <c r="D4">
        <v>0</v>
      </c>
      <c r="E4">
        <v>6</v>
      </c>
      <c r="F4">
        <v>0</v>
      </c>
      <c r="G4">
        <f>D4+1</f>
        <v>1</v>
      </c>
      <c r="H4">
        <f t="shared" ref="H4:H14" si="0">C4+E4</f>
        <v>11</v>
      </c>
      <c r="I4">
        <f t="shared" ref="I4:I14" si="1">SQRT(H4)</f>
        <v>3.3166247903553998</v>
      </c>
      <c r="J4">
        <f t="shared" ref="J4:J14" si="2">G4/I4</f>
        <v>0.30151134457776363</v>
      </c>
      <c r="K4">
        <f t="shared" ref="K4:K14" si="3">J4+F4</f>
        <v>0.30151134457776363</v>
      </c>
      <c r="M4" s="1">
        <f>K17</f>
        <v>99.143633498712632</v>
      </c>
      <c r="N4">
        <f>D17/B14</f>
        <v>53</v>
      </c>
      <c r="O4">
        <f>E17/12</f>
        <v>46.666666666666664</v>
      </c>
    </row>
    <row r="5" spans="1:15">
      <c r="B5">
        <v>3</v>
      </c>
      <c r="C5">
        <v>5</v>
      </c>
      <c r="D5">
        <v>264</v>
      </c>
      <c r="E5">
        <v>36</v>
      </c>
      <c r="F5">
        <v>0</v>
      </c>
      <c r="G5">
        <f>D5+1</f>
        <v>265</v>
      </c>
      <c r="H5">
        <f t="shared" si="0"/>
        <v>41</v>
      </c>
      <c r="I5">
        <f t="shared" si="1"/>
        <v>6.4031242374328485</v>
      </c>
      <c r="J5">
        <f t="shared" si="2"/>
        <v>41.386046900480608</v>
      </c>
      <c r="K5">
        <f t="shared" si="3"/>
        <v>41.386046900480608</v>
      </c>
    </row>
    <row r="6" spans="1:15">
      <c r="B6">
        <v>4</v>
      </c>
      <c r="C6">
        <v>5</v>
      </c>
      <c r="D6">
        <v>28</v>
      </c>
      <c r="E6">
        <v>15</v>
      </c>
      <c r="F6">
        <v>0</v>
      </c>
      <c r="G6">
        <f t="shared" ref="G6:G14" si="4">D6+1</f>
        <v>29</v>
      </c>
      <c r="H6">
        <f t="shared" si="0"/>
        <v>20</v>
      </c>
      <c r="I6">
        <f t="shared" si="1"/>
        <v>4.4721359549995796</v>
      </c>
      <c r="J6">
        <f t="shared" si="2"/>
        <v>6.4845971347493894</v>
      </c>
      <c r="K6">
        <f t="shared" si="3"/>
        <v>6.4845971347493894</v>
      </c>
    </row>
    <row r="7" spans="1:15">
      <c r="B7">
        <v>5</v>
      </c>
      <c r="C7">
        <v>5</v>
      </c>
      <c r="D7">
        <v>13</v>
      </c>
      <c r="E7">
        <v>6</v>
      </c>
      <c r="F7">
        <v>0</v>
      </c>
      <c r="G7">
        <f t="shared" si="4"/>
        <v>14</v>
      </c>
      <c r="H7">
        <f t="shared" si="0"/>
        <v>11</v>
      </c>
      <c r="I7">
        <f t="shared" si="1"/>
        <v>3.3166247903553998</v>
      </c>
      <c r="J7">
        <f t="shared" si="2"/>
        <v>4.2211588240886906</v>
      </c>
      <c r="K7">
        <f t="shared" si="3"/>
        <v>4.2211588240886906</v>
      </c>
    </row>
    <row r="8" spans="1:15">
      <c r="B8">
        <v>6</v>
      </c>
      <c r="C8">
        <v>5</v>
      </c>
      <c r="D8">
        <v>0</v>
      </c>
      <c r="E8">
        <v>6</v>
      </c>
      <c r="F8">
        <v>0</v>
      </c>
      <c r="G8">
        <f t="shared" si="4"/>
        <v>1</v>
      </c>
      <c r="H8">
        <f t="shared" si="0"/>
        <v>11</v>
      </c>
      <c r="I8">
        <f t="shared" si="1"/>
        <v>3.3166247903553998</v>
      </c>
      <c r="J8">
        <f t="shared" si="2"/>
        <v>0.30151134457776363</v>
      </c>
      <c r="K8">
        <f t="shared" si="3"/>
        <v>0.30151134457776363</v>
      </c>
    </row>
    <row r="9" spans="1:15">
      <c r="B9">
        <v>7</v>
      </c>
      <c r="C9">
        <v>5</v>
      </c>
      <c r="D9">
        <v>0</v>
      </c>
      <c r="E9">
        <v>5</v>
      </c>
      <c r="F9">
        <v>0.75</v>
      </c>
      <c r="G9">
        <f t="shared" si="4"/>
        <v>1</v>
      </c>
      <c r="H9">
        <f t="shared" si="0"/>
        <v>10</v>
      </c>
      <c r="I9">
        <f t="shared" si="1"/>
        <v>3.1622776601683795</v>
      </c>
      <c r="J9">
        <f t="shared" si="2"/>
        <v>0.31622776601683794</v>
      </c>
      <c r="K9">
        <f t="shared" si="3"/>
        <v>1.066227766016838</v>
      </c>
    </row>
    <row r="10" spans="1:15">
      <c r="B10">
        <v>8</v>
      </c>
      <c r="C10">
        <v>5</v>
      </c>
      <c r="D10">
        <v>102</v>
      </c>
      <c r="E10">
        <v>8</v>
      </c>
      <c r="F10">
        <v>0</v>
      </c>
      <c r="G10">
        <f t="shared" si="4"/>
        <v>103</v>
      </c>
      <c r="H10">
        <f t="shared" si="0"/>
        <v>13</v>
      </c>
      <c r="I10">
        <f t="shared" si="1"/>
        <v>3.6055512754639891</v>
      </c>
      <c r="J10">
        <f t="shared" si="2"/>
        <v>28.5670601055993</v>
      </c>
      <c r="K10">
        <f t="shared" si="3"/>
        <v>28.5670601055993</v>
      </c>
    </row>
    <row r="11" spans="1:15">
      <c r="B11">
        <v>9</v>
      </c>
      <c r="C11">
        <v>5</v>
      </c>
      <c r="D11">
        <v>229</v>
      </c>
      <c r="E11">
        <v>205</v>
      </c>
      <c r="F11">
        <v>0</v>
      </c>
      <c r="G11">
        <f t="shared" si="4"/>
        <v>230</v>
      </c>
      <c r="H11">
        <f>C11+E11</f>
        <v>210</v>
      </c>
      <c r="I11">
        <f t="shared" si="1"/>
        <v>14.491376746189438</v>
      </c>
      <c r="J11">
        <f t="shared" si="2"/>
        <v>15.871507864874147</v>
      </c>
      <c r="K11">
        <f t="shared" si="3"/>
        <v>15.871507864874147</v>
      </c>
    </row>
    <row r="12" spans="1:15">
      <c r="B12">
        <v>10</v>
      </c>
      <c r="C12">
        <v>5</v>
      </c>
      <c r="D12">
        <v>0</v>
      </c>
      <c r="E12">
        <v>1</v>
      </c>
      <c r="F12">
        <v>0</v>
      </c>
      <c r="G12">
        <f t="shared" si="4"/>
        <v>1</v>
      </c>
      <c r="H12">
        <f t="shared" si="0"/>
        <v>6</v>
      </c>
      <c r="I12">
        <f t="shared" si="1"/>
        <v>2.4494897427831779</v>
      </c>
      <c r="J12">
        <f t="shared" si="2"/>
        <v>0.40824829046386307</v>
      </c>
      <c r="K12">
        <f t="shared" si="3"/>
        <v>0.40824829046386307</v>
      </c>
    </row>
    <row r="13" spans="1:15">
      <c r="B13">
        <v>11</v>
      </c>
      <c r="C13">
        <v>5</v>
      </c>
      <c r="D13">
        <v>0</v>
      </c>
      <c r="E13">
        <v>230</v>
      </c>
      <c r="F13">
        <v>0</v>
      </c>
      <c r="G13">
        <f t="shared" si="4"/>
        <v>1</v>
      </c>
      <c r="H13">
        <f t="shared" si="0"/>
        <v>235</v>
      </c>
      <c r="I13">
        <f t="shared" si="1"/>
        <v>15.329709716755891</v>
      </c>
      <c r="J13">
        <f t="shared" si="2"/>
        <v>6.5232807305344226E-2</v>
      </c>
      <c r="K13">
        <f t="shared" si="3"/>
        <v>6.5232807305344226E-2</v>
      </c>
    </row>
    <row r="14" spans="1:15">
      <c r="B14">
        <v>12</v>
      </c>
      <c r="C14">
        <v>5</v>
      </c>
      <c r="D14">
        <v>0</v>
      </c>
      <c r="E14">
        <v>5</v>
      </c>
      <c r="F14">
        <v>0</v>
      </c>
      <c r="G14">
        <f t="shared" si="4"/>
        <v>1</v>
      </c>
      <c r="H14">
        <f t="shared" si="0"/>
        <v>10</v>
      </c>
      <c r="I14">
        <f t="shared" si="1"/>
        <v>3.1622776601683795</v>
      </c>
      <c r="J14">
        <f t="shared" si="2"/>
        <v>0.31622776601683794</v>
      </c>
      <c r="K14">
        <f t="shared" si="3"/>
        <v>0.31622776601683794</v>
      </c>
    </row>
    <row r="17" spans="4:11">
      <c r="D17" s="1">
        <f>SUM(D3:D16)</f>
        <v>636</v>
      </c>
      <c r="E17" s="1">
        <f>SUM(E3:E16)</f>
        <v>560</v>
      </c>
      <c r="K17" s="1">
        <f>SUM(K3:K16)</f>
        <v>99.143633498712632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>
      <selection activeCell="I2" sqref="I2"/>
    </sheetView>
  </sheetViews>
  <sheetFormatPr baseColWidth="10" defaultRowHeight="15"/>
  <sheetData>
    <row r="1" spans="1:15">
      <c r="A1" t="s">
        <v>10</v>
      </c>
    </row>
    <row r="2" spans="1:15"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</v>
      </c>
      <c r="H2" t="s">
        <v>2</v>
      </c>
      <c r="I2" t="s">
        <v>16</v>
      </c>
      <c r="J2" t="s">
        <v>17</v>
      </c>
      <c r="K2" t="s">
        <v>18</v>
      </c>
      <c r="M2" t="s">
        <v>19</v>
      </c>
      <c r="N2" t="s">
        <v>21</v>
      </c>
      <c r="O2" t="s">
        <v>20</v>
      </c>
    </row>
    <row r="3" spans="1:15">
      <c r="A3">
        <v>2019</v>
      </c>
      <c r="B3">
        <v>1</v>
      </c>
      <c r="C3">
        <v>5</v>
      </c>
      <c r="D3">
        <v>17</v>
      </c>
      <c r="E3">
        <v>3</v>
      </c>
      <c r="F3">
        <v>0.75</v>
      </c>
      <c r="G3">
        <f>D3+1</f>
        <v>18</v>
      </c>
      <c r="H3">
        <f>C3+E3</f>
        <v>8</v>
      </c>
      <c r="I3">
        <f>SQRT(H3)</f>
        <v>2.8284271247461903</v>
      </c>
      <c r="J3">
        <f>G3/I3</f>
        <v>6.3639610306789276</v>
      </c>
      <c r="K3">
        <f>J3+F3</f>
        <v>7.1139610306789276</v>
      </c>
    </row>
    <row r="4" spans="1:15">
      <c r="B4">
        <v>2</v>
      </c>
      <c r="C4">
        <v>5</v>
      </c>
      <c r="D4">
        <v>13</v>
      </c>
      <c r="E4">
        <v>5</v>
      </c>
      <c r="F4">
        <v>0</v>
      </c>
      <c r="G4">
        <f>D4+1</f>
        <v>14</v>
      </c>
      <c r="H4">
        <f t="shared" ref="H4:H18" si="0">C4+E4</f>
        <v>10</v>
      </c>
      <c r="I4">
        <f t="shared" ref="I4:I18" si="1">SQRT(H4)</f>
        <v>3.1622776601683795</v>
      </c>
      <c r="J4">
        <f t="shared" ref="J4:J18" si="2">G4/I4</f>
        <v>4.4271887242357311</v>
      </c>
      <c r="K4">
        <f t="shared" ref="K4:K18" si="3">J4+F4</f>
        <v>4.4271887242357311</v>
      </c>
      <c r="M4" s="1">
        <f>K23</f>
        <v>187.16280105845635</v>
      </c>
      <c r="N4">
        <f>D23/16</f>
        <v>56.875</v>
      </c>
      <c r="O4">
        <f>E23/16</f>
        <v>21.9375</v>
      </c>
    </row>
    <row r="5" spans="1:15">
      <c r="B5">
        <v>3</v>
      </c>
      <c r="C5">
        <v>5</v>
      </c>
      <c r="D5">
        <v>152</v>
      </c>
      <c r="E5">
        <v>29</v>
      </c>
      <c r="F5">
        <v>0</v>
      </c>
      <c r="G5">
        <f>D5+1</f>
        <v>153</v>
      </c>
      <c r="H5">
        <f t="shared" si="0"/>
        <v>34</v>
      </c>
      <c r="I5">
        <f t="shared" si="1"/>
        <v>5.8309518948453007</v>
      </c>
      <c r="J5">
        <f t="shared" si="2"/>
        <v>26.239283526803852</v>
      </c>
      <c r="K5">
        <f t="shared" si="3"/>
        <v>26.239283526803852</v>
      </c>
    </row>
    <row r="6" spans="1:15">
      <c r="B6">
        <v>4</v>
      </c>
      <c r="C6">
        <v>5</v>
      </c>
      <c r="D6">
        <v>40</v>
      </c>
      <c r="E6">
        <v>22</v>
      </c>
      <c r="F6">
        <v>0</v>
      </c>
      <c r="G6">
        <f>D6+1</f>
        <v>41</v>
      </c>
      <c r="H6">
        <f t="shared" si="0"/>
        <v>27</v>
      </c>
      <c r="I6">
        <f t="shared" si="1"/>
        <v>5.196152422706632</v>
      </c>
      <c r="J6">
        <f t="shared" si="2"/>
        <v>7.8904536789248851</v>
      </c>
      <c r="K6">
        <f t="shared" si="3"/>
        <v>7.8904536789248851</v>
      </c>
    </row>
    <row r="7" spans="1:15">
      <c r="B7">
        <v>5</v>
      </c>
      <c r="C7">
        <v>5</v>
      </c>
      <c r="D7">
        <v>34</v>
      </c>
      <c r="E7">
        <v>10</v>
      </c>
      <c r="F7">
        <v>0</v>
      </c>
      <c r="G7">
        <f t="shared" ref="G7:G18" si="4">D7+1</f>
        <v>35</v>
      </c>
      <c r="H7">
        <f t="shared" si="0"/>
        <v>15</v>
      </c>
      <c r="I7">
        <f t="shared" si="1"/>
        <v>3.872983346207417</v>
      </c>
      <c r="J7">
        <f t="shared" si="2"/>
        <v>9.0369611411506394</v>
      </c>
      <c r="K7">
        <f t="shared" si="3"/>
        <v>9.0369611411506394</v>
      </c>
    </row>
    <row r="8" spans="1:15">
      <c r="B8">
        <v>6</v>
      </c>
      <c r="C8">
        <v>5</v>
      </c>
      <c r="D8">
        <v>188</v>
      </c>
      <c r="E8">
        <v>10</v>
      </c>
      <c r="F8">
        <v>0</v>
      </c>
      <c r="G8">
        <f t="shared" si="4"/>
        <v>189</v>
      </c>
      <c r="H8">
        <f t="shared" si="0"/>
        <v>15</v>
      </c>
      <c r="I8">
        <f t="shared" si="1"/>
        <v>3.872983346207417</v>
      </c>
      <c r="J8">
        <f t="shared" si="2"/>
        <v>48.799590162213448</v>
      </c>
      <c r="K8">
        <f t="shared" si="3"/>
        <v>48.799590162213448</v>
      </c>
    </row>
    <row r="9" spans="1:15">
      <c r="B9">
        <v>7</v>
      </c>
      <c r="C9">
        <v>5</v>
      </c>
      <c r="D9">
        <v>229</v>
      </c>
      <c r="E9">
        <v>205</v>
      </c>
      <c r="F9">
        <v>0</v>
      </c>
      <c r="G9">
        <f t="shared" si="4"/>
        <v>230</v>
      </c>
      <c r="H9">
        <f t="shared" si="0"/>
        <v>210</v>
      </c>
      <c r="I9">
        <f t="shared" si="1"/>
        <v>14.491376746189438</v>
      </c>
      <c r="J9">
        <f t="shared" si="2"/>
        <v>15.871507864874147</v>
      </c>
      <c r="K9">
        <f t="shared" si="3"/>
        <v>15.871507864874147</v>
      </c>
    </row>
    <row r="10" spans="1:15">
      <c r="B10">
        <v>8</v>
      </c>
      <c r="C10">
        <v>5</v>
      </c>
      <c r="D10">
        <v>21</v>
      </c>
      <c r="E10">
        <v>5</v>
      </c>
      <c r="F10">
        <v>0.75</v>
      </c>
      <c r="G10">
        <f t="shared" si="4"/>
        <v>22</v>
      </c>
      <c r="H10">
        <f t="shared" si="0"/>
        <v>10</v>
      </c>
      <c r="I10">
        <f t="shared" si="1"/>
        <v>3.1622776601683795</v>
      </c>
      <c r="J10">
        <f t="shared" si="2"/>
        <v>6.9570108523704342</v>
      </c>
      <c r="K10">
        <f t="shared" si="3"/>
        <v>7.7070108523704342</v>
      </c>
    </row>
    <row r="11" spans="1:15">
      <c r="B11">
        <v>9</v>
      </c>
      <c r="C11">
        <v>5</v>
      </c>
      <c r="D11">
        <v>1</v>
      </c>
      <c r="E11">
        <v>4</v>
      </c>
      <c r="F11">
        <v>0</v>
      </c>
      <c r="G11">
        <f t="shared" si="4"/>
        <v>2</v>
      </c>
      <c r="H11">
        <f t="shared" si="0"/>
        <v>9</v>
      </c>
      <c r="I11">
        <f t="shared" si="1"/>
        <v>3</v>
      </c>
      <c r="J11">
        <f t="shared" si="2"/>
        <v>0.66666666666666663</v>
      </c>
      <c r="K11">
        <f t="shared" si="3"/>
        <v>0.66666666666666663</v>
      </c>
    </row>
    <row r="12" spans="1:15">
      <c r="B12">
        <v>10</v>
      </c>
      <c r="C12">
        <v>5</v>
      </c>
      <c r="D12">
        <v>2</v>
      </c>
      <c r="E12">
        <v>3</v>
      </c>
      <c r="F12">
        <v>0.75</v>
      </c>
      <c r="G12">
        <f t="shared" si="4"/>
        <v>3</v>
      </c>
      <c r="H12">
        <f t="shared" si="0"/>
        <v>8</v>
      </c>
      <c r="I12">
        <f t="shared" si="1"/>
        <v>2.8284271247461903</v>
      </c>
      <c r="J12">
        <f t="shared" si="2"/>
        <v>1.0606601717798212</v>
      </c>
      <c r="K12">
        <f t="shared" si="3"/>
        <v>1.8106601717798212</v>
      </c>
    </row>
    <row r="13" spans="1:15">
      <c r="B13">
        <v>11</v>
      </c>
      <c r="C13">
        <v>5</v>
      </c>
      <c r="D13">
        <v>3</v>
      </c>
      <c r="E13">
        <v>3</v>
      </c>
      <c r="F13">
        <v>0.75</v>
      </c>
      <c r="G13">
        <f t="shared" si="4"/>
        <v>4</v>
      </c>
      <c r="H13">
        <f t="shared" si="0"/>
        <v>8</v>
      </c>
      <c r="I13">
        <f t="shared" si="1"/>
        <v>2.8284271247461903</v>
      </c>
      <c r="J13">
        <f t="shared" si="2"/>
        <v>1.4142135623730949</v>
      </c>
      <c r="K13">
        <f t="shared" si="3"/>
        <v>2.1642135623730949</v>
      </c>
    </row>
    <row r="14" spans="1:15">
      <c r="B14">
        <v>12</v>
      </c>
      <c r="C14">
        <v>5</v>
      </c>
      <c r="D14">
        <v>36</v>
      </c>
      <c r="E14">
        <v>4</v>
      </c>
      <c r="F14">
        <v>0</v>
      </c>
      <c r="G14">
        <f t="shared" si="4"/>
        <v>37</v>
      </c>
      <c r="H14">
        <f t="shared" si="0"/>
        <v>9</v>
      </c>
      <c r="I14">
        <f t="shared" si="1"/>
        <v>3</v>
      </c>
      <c r="J14">
        <f t="shared" si="2"/>
        <v>12.333333333333334</v>
      </c>
      <c r="K14">
        <f t="shared" si="3"/>
        <v>12.333333333333334</v>
      </c>
    </row>
    <row r="15" spans="1:15">
      <c r="B15">
        <v>13</v>
      </c>
      <c r="C15">
        <v>5</v>
      </c>
      <c r="D15">
        <v>0</v>
      </c>
      <c r="E15">
        <v>16</v>
      </c>
      <c r="F15">
        <v>0</v>
      </c>
      <c r="G15">
        <f t="shared" si="4"/>
        <v>1</v>
      </c>
      <c r="H15">
        <f t="shared" si="0"/>
        <v>21</v>
      </c>
      <c r="I15">
        <f t="shared" si="1"/>
        <v>4.5825756949558398</v>
      </c>
      <c r="J15">
        <f t="shared" si="2"/>
        <v>0.21821789023599239</v>
      </c>
      <c r="K15">
        <f t="shared" si="3"/>
        <v>0.21821789023599239</v>
      </c>
    </row>
    <row r="16" spans="1:15">
      <c r="B16">
        <v>14</v>
      </c>
      <c r="C16">
        <v>5</v>
      </c>
      <c r="D16">
        <v>24</v>
      </c>
      <c r="E16">
        <v>8</v>
      </c>
      <c r="F16">
        <v>0</v>
      </c>
      <c r="G16">
        <f t="shared" si="4"/>
        <v>25</v>
      </c>
      <c r="H16">
        <f t="shared" si="0"/>
        <v>13</v>
      </c>
      <c r="I16">
        <f t="shared" si="1"/>
        <v>3.6055512754639891</v>
      </c>
      <c r="J16">
        <f t="shared" si="2"/>
        <v>6.933752452815364</v>
      </c>
      <c r="K16">
        <f t="shared" si="3"/>
        <v>6.933752452815364</v>
      </c>
    </row>
    <row r="17" spans="2:11">
      <c r="B17">
        <v>15</v>
      </c>
      <c r="C17">
        <v>5</v>
      </c>
      <c r="D17">
        <v>115</v>
      </c>
      <c r="E17">
        <v>20</v>
      </c>
      <c r="F17">
        <v>0</v>
      </c>
      <c r="G17">
        <f t="shared" si="4"/>
        <v>116</v>
      </c>
      <c r="H17">
        <f t="shared" si="0"/>
        <v>25</v>
      </c>
      <c r="I17">
        <f t="shared" si="1"/>
        <v>5</v>
      </c>
      <c r="J17">
        <f t="shared" si="2"/>
        <v>23.2</v>
      </c>
      <c r="K17">
        <f t="shared" si="3"/>
        <v>23.2</v>
      </c>
    </row>
    <row r="18" spans="2:11">
      <c r="B18">
        <v>16</v>
      </c>
      <c r="C18">
        <v>5</v>
      </c>
      <c r="D18">
        <v>35</v>
      </c>
      <c r="E18">
        <v>4</v>
      </c>
      <c r="F18">
        <v>0.75</v>
      </c>
      <c r="G18">
        <f t="shared" si="4"/>
        <v>36</v>
      </c>
      <c r="H18">
        <f t="shared" si="0"/>
        <v>9</v>
      </c>
      <c r="I18">
        <f t="shared" si="1"/>
        <v>3</v>
      </c>
      <c r="J18">
        <f t="shared" si="2"/>
        <v>12</v>
      </c>
      <c r="K18">
        <f t="shared" si="3"/>
        <v>12.75</v>
      </c>
    </row>
    <row r="23" spans="2:11">
      <c r="D23" s="1">
        <f>SUM(D3:D18)</f>
        <v>910</v>
      </c>
      <c r="E23" s="1">
        <f>SUM(E3:E18)</f>
        <v>351</v>
      </c>
      <c r="K23" s="1">
        <f>SUM(K3:K18)</f>
        <v>187.16280105845635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4"/>
  <sheetViews>
    <sheetView tabSelected="1" workbookViewId="0">
      <selection activeCell="A4" sqref="A4"/>
    </sheetView>
  </sheetViews>
  <sheetFormatPr baseColWidth="10" defaultRowHeight="15"/>
  <cols>
    <col min="2" max="2" width="12.42578125" customWidth="1"/>
    <col min="3" max="3" width="16.140625" customWidth="1"/>
    <col min="4" max="4" width="14.85546875" customWidth="1"/>
    <col min="5" max="5" width="14.140625" customWidth="1"/>
    <col min="7" max="7" width="15" customWidth="1"/>
    <col min="8" max="8" width="15.85546875" customWidth="1"/>
  </cols>
  <sheetData>
    <row r="1" spans="1:8">
      <c r="B1" s="1" t="s">
        <v>32</v>
      </c>
    </row>
    <row r="2" spans="1:8">
      <c r="B2" s="10" t="s">
        <v>33</v>
      </c>
      <c r="G2" s="4"/>
    </row>
    <row r="4" spans="1:8">
      <c r="C4" s="9" t="s">
        <v>31</v>
      </c>
      <c r="D4" s="9"/>
      <c r="E4" s="9"/>
      <c r="F4" s="9"/>
      <c r="G4" s="9"/>
    </row>
    <row r="5" spans="1:8">
      <c r="A5" s="4"/>
      <c r="B5" s="5" t="s">
        <v>3</v>
      </c>
      <c r="C5" s="6" t="s">
        <v>26</v>
      </c>
      <c r="D5" s="6" t="s">
        <v>24</v>
      </c>
      <c r="E5" s="6" t="s">
        <v>28</v>
      </c>
      <c r="F5" s="6" t="s">
        <v>23</v>
      </c>
      <c r="G5" s="6" t="s">
        <v>21</v>
      </c>
      <c r="H5" s="6" t="s">
        <v>20</v>
      </c>
    </row>
    <row r="6" spans="1:8">
      <c r="B6" t="s">
        <v>5</v>
      </c>
      <c r="C6">
        <f>'Res1'!$B$9</f>
        <v>7</v>
      </c>
      <c r="D6">
        <f>'Res1'!$D$11</f>
        <v>174</v>
      </c>
      <c r="E6">
        <f>'Res1'!$E$11</f>
        <v>194</v>
      </c>
      <c r="F6" s="2">
        <f>'Res1'!$M$4</f>
        <v>34.131351397652097</v>
      </c>
      <c r="G6" s="2">
        <f>'Res1'!$N$4</f>
        <v>24.857142857142858</v>
      </c>
      <c r="H6" s="2">
        <f>'Res1'!$O$4</f>
        <v>27.714285714285715</v>
      </c>
    </row>
    <row r="7" spans="1:8">
      <c r="B7" t="s">
        <v>6</v>
      </c>
      <c r="C7">
        <v>23</v>
      </c>
      <c r="D7">
        <f>'Res2'!$D$27</f>
        <v>499</v>
      </c>
      <c r="E7">
        <f>'Res2'!$E$27</f>
        <v>1024</v>
      </c>
      <c r="F7" s="2">
        <f>'Res2'!$M$4</f>
        <v>83.471101679658034</v>
      </c>
      <c r="G7" s="2">
        <f>'Res2'!$N$4</f>
        <v>21.695652173913043</v>
      </c>
      <c r="H7" s="2">
        <f>'Res2'!$O$4</f>
        <v>44.521739130434781</v>
      </c>
    </row>
    <row r="8" spans="1:8">
      <c r="B8" t="s">
        <v>7</v>
      </c>
      <c r="C8">
        <v>15</v>
      </c>
      <c r="D8">
        <f>'Res3'!$D$18</f>
        <v>298</v>
      </c>
      <c r="E8">
        <f>'Res3'!$E$18</f>
        <v>368</v>
      </c>
      <c r="F8" s="2">
        <f>'Res3'!$M$4</f>
        <v>84.46955330667123</v>
      </c>
      <c r="G8" s="2">
        <f>'Res3'!$N$4</f>
        <v>19.866666666666667</v>
      </c>
      <c r="H8" s="2">
        <f>'Res3'!$O$4</f>
        <v>24.533333333333335</v>
      </c>
    </row>
    <row r="9" spans="1:8">
      <c r="B9" t="s">
        <v>8</v>
      </c>
      <c r="C9">
        <v>12</v>
      </c>
      <c r="D9">
        <f>'Res4'!$D$15</f>
        <v>618</v>
      </c>
      <c r="E9">
        <f>'Res4'!$E$15</f>
        <v>459</v>
      </c>
      <c r="F9" s="2">
        <f>'Res4'!$M$6</f>
        <v>93.686502048938948</v>
      </c>
      <c r="G9" s="2">
        <f>'Res4'!$N$6</f>
        <v>51.5</v>
      </c>
      <c r="H9" s="2">
        <f>'Res4'!$O$6</f>
        <v>38.25</v>
      </c>
    </row>
    <row r="10" spans="1:8">
      <c r="B10" t="s">
        <v>9</v>
      </c>
      <c r="C10">
        <v>12</v>
      </c>
      <c r="D10">
        <f>'Res5'!$D$17</f>
        <v>636</v>
      </c>
      <c r="E10">
        <f>'Res5'!$E$17</f>
        <v>560</v>
      </c>
      <c r="F10" s="2">
        <f>'Res5'!$M$4</f>
        <v>99.143633498712632</v>
      </c>
      <c r="G10" s="2">
        <f>'Res5'!$N$4</f>
        <v>53</v>
      </c>
      <c r="H10" s="2">
        <f>'Res5'!$O$4</f>
        <v>46.666666666666664</v>
      </c>
    </row>
    <row r="11" spans="1:8">
      <c r="B11" t="s">
        <v>10</v>
      </c>
      <c r="C11">
        <v>16</v>
      </c>
      <c r="D11">
        <f>'Res6'!$D$23</f>
        <v>910</v>
      </c>
      <c r="E11">
        <f>'Res6'!$E$23</f>
        <v>351</v>
      </c>
      <c r="F11" s="2">
        <f>'Res6'!$M$4</f>
        <v>187.16280105845635</v>
      </c>
      <c r="G11" s="2">
        <f>'Res6'!$N$4</f>
        <v>56.875</v>
      </c>
      <c r="H11" s="2">
        <f>'Res6'!$O$4</f>
        <v>21.9375</v>
      </c>
    </row>
    <row r="17" spans="1:9" ht="18.75" customHeight="1">
      <c r="C17" s="8" t="s">
        <v>30</v>
      </c>
      <c r="D17" s="8"/>
      <c r="E17" s="8"/>
      <c r="F17" s="8"/>
      <c r="G17" s="8"/>
    </row>
    <row r="18" spans="1:9" ht="18.75" customHeight="1">
      <c r="A18" s="4"/>
      <c r="B18" s="5" t="s">
        <v>3</v>
      </c>
      <c r="C18" s="6" t="s">
        <v>25</v>
      </c>
      <c r="D18" s="6" t="s">
        <v>27</v>
      </c>
      <c r="E18" s="6" t="s">
        <v>29</v>
      </c>
      <c r="F18" s="6" t="s">
        <v>4</v>
      </c>
      <c r="G18" s="6" t="s">
        <v>21</v>
      </c>
      <c r="H18" s="6" t="s">
        <v>20</v>
      </c>
      <c r="I18" s="3"/>
    </row>
    <row r="19" spans="1:9">
      <c r="B19" t="s">
        <v>5</v>
      </c>
      <c r="C19">
        <f>'Res1'!$B$9*2</f>
        <v>14</v>
      </c>
      <c r="D19">
        <f>'Res1'!$D$11/10</f>
        <v>17.399999999999999</v>
      </c>
      <c r="E19">
        <f>'Res1'!$E$11/10</f>
        <v>19.399999999999999</v>
      </c>
      <c r="F19" s="2">
        <f>'Res1'!$M$4</f>
        <v>34.131351397652097</v>
      </c>
      <c r="G19" s="2">
        <f>'Res1'!$N$4</f>
        <v>24.857142857142858</v>
      </c>
      <c r="H19" s="2">
        <f>'Res1'!$O$4</f>
        <v>27.714285714285715</v>
      </c>
    </row>
    <row r="20" spans="1:9">
      <c r="B20" t="s">
        <v>6</v>
      </c>
      <c r="C20">
        <f>23*2</f>
        <v>46</v>
      </c>
      <c r="D20">
        <f>'Res2'!$D$27/10</f>
        <v>49.9</v>
      </c>
      <c r="E20">
        <f>'Res2'!$E$27/10</f>
        <v>102.4</v>
      </c>
      <c r="F20" s="2">
        <f>'Res2'!$M$4</f>
        <v>83.471101679658034</v>
      </c>
      <c r="G20" s="2">
        <f>'Res2'!$N$4</f>
        <v>21.695652173913043</v>
      </c>
      <c r="H20" s="2">
        <f>'Res2'!$O$4</f>
        <v>44.521739130434781</v>
      </c>
    </row>
    <row r="21" spans="1:9">
      <c r="B21" t="s">
        <v>7</v>
      </c>
      <c r="C21">
        <f>15*2</f>
        <v>30</v>
      </c>
      <c r="D21">
        <f>'Res3'!$D$18/10</f>
        <v>29.8</v>
      </c>
      <c r="E21">
        <f>'Res3'!$E$18/10</f>
        <v>36.799999999999997</v>
      </c>
      <c r="F21" s="2">
        <f>'Res3'!$M$4</f>
        <v>84.46955330667123</v>
      </c>
      <c r="G21" s="2">
        <f>'Res3'!$N$4</f>
        <v>19.866666666666667</v>
      </c>
      <c r="H21" s="2">
        <f>'Res3'!$O$4</f>
        <v>24.533333333333335</v>
      </c>
    </row>
    <row r="22" spans="1:9">
      <c r="B22" t="s">
        <v>8</v>
      </c>
      <c r="C22">
        <f>12*2</f>
        <v>24</v>
      </c>
      <c r="D22">
        <f>'Res4'!$D$15/10</f>
        <v>61.8</v>
      </c>
      <c r="E22">
        <f>'Res4'!$E$15/10</f>
        <v>45.9</v>
      </c>
      <c r="F22" s="2">
        <f>'Res4'!$M$6</f>
        <v>93.686502048938948</v>
      </c>
      <c r="G22" s="2">
        <f>'Res4'!$N$6</f>
        <v>51.5</v>
      </c>
      <c r="H22" s="2">
        <f>'Res4'!$O$6</f>
        <v>38.25</v>
      </c>
    </row>
    <row r="23" spans="1:9">
      <c r="B23" t="s">
        <v>9</v>
      </c>
      <c r="C23">
        <f>12*2</f>
        <v>24</v>
      </c>
      <c r="D23">
        <f>'Res5'!$D$17/10</f>
        <v>63.6</v>
      </c>
      <c r="E23">
        <f>'Res5'!$E$17/10</f>
        <v>56</v>
      </c>
      <c r="F23" s="2">
        <f>'Res5'!$M$4</f>
        <v>99.143633498712632</v>
      </c>
      <c r="G23" s="2">
        <f>'Res5'!$N$4</f>
        <v>53</v>
      </c>
      <c r="H23" s="2">
        <f>'Res5'!$O$4</f>
        <v>46.666666666666664</v>
      </c>
    </row>
    <row r="24" spans="1:9">
      <c r="B24" t="s">
        <v>10</v>
      </c>
      <c r="C24">
        <f>16*2</f>
        <v>32</v>
      </c>
      <c r="D24">
        <f>'Res6'!$D$23/10</f>
        <v>91</v>
      </c>
      <c r="E24">
        <f>'Res6'!$E$23/10</f>
        <v>35.1</v>
      </c>
      <c r="F24" s="2">
        <f>'Res6'!$M$4</f>
        <v>187.16280105845635</v>
      </c>
      <c r="G24" s="2">
        <f>'Res6'!$N$4</f>
        <v>56.875</v>
      </c>
      <c r="H24" s="2">
        <f>'Res6'!$O$4</f>
        <v>21.9375</v>
      </c>
    </row>
  </sheetData>
  <mergeCells count="2">
    <mergeCell ref="C17:G17"/>
    <mergeCell ref="C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Res1</vt:lpstr>
      <vt:lpstr>Res2</vt:lpstr>
      <vt:lpstr>Res3</vt:lpstr>
      <vt:lpstr>Res4</vt:lpstr>
      <vt:lpstr>Res5</vt:lpstr>
      <vt:lpstr>Res6</vt:lpstr>
      <vt:lpstr>Summaries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2025-03-20T23:21:32Z</dcterms:modified>
</cp:coreProperties>
</file>